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ВсОШ, 2025-2026\01.10.2025. История\"/>
    </mc:Choice>
  </mc:AlternateContent>
  <bookViews>
    <workbookView xWindow="-105" yWindow="-105" windowWidth="23250" windowHeight="12570" tabRatio="743" activeTab="9"/>
  </bookViews>
  <sheets>
    <sheet name="Инструкция" sheetId="10" r:id="rId1"/>
    <sheet name="4 класс" sheetId="18" r:id="rId2"/>
    <sheet name="5 класс" sheetId="5" r:id="rId3"/>
    <sheet name="6 класс" sheetId="12" r:id="rId4"/>
    <sheet name="7 класс" sheetId="13" r:id="rId5"/>
    <sheet name="8 класс" sheetId="14" r:id="rId6"/>
    <sheet name="9 класс" sheetId="15" r:id="rId7"/>
    <sheet name="10 класс" sheetId="16" r:id="rId8"/>
    <sheet name="11 класс" sheetId="17" r:id="rId9"/>
    <sheet name="Сводная" sheetId="11" r:id="rId10"/>
  </sheets>
  <definedNames>
    <definedName name="_xlnm._FilterDatabase" localSheetId="7" hidden="1">'10 класс'!$A$10:$R$10</definedName>
    <definedName name="_xlnm._FilterDatabase" localSheetId="8" hidden="1">'11 класс'!$A$10:$R$10</definedName>
    <definedName name="_xlnm._FilterDatabase" localSheetId="1" hidden="1">'4 класс'!$A$10:$R$10</definedName>
    <definedName name="_xlnm._FilterDatabase" localSheetId="2" hidden="1">'5 класс'!$A$10:$R$10</definedName>
    <definedName name="_xlnm._FilterDatabase" localSheetId="3" hidden="1">'6 класс'!$A$10:$R$10</definedName>
    <definedName name="_xlnm._FilterDatabase" localSheetId="4" hidden="1">'7 класс'!$A$10:$R$10</definedName>
    <definedName name="_xlnm._FilterDatabase" localSheetId="5" hidden="1">'8 класс'!$A$10:$R$10</definedName>
    <definedName name="_xlnm._FilterDatabase" localSheetId="6" hidden="1">'9 класс'!$A$10:$R$10</definedName>
    <definedName name="closed" localSheetId="7">#REF!</definedName>
    <definedName name="closed" localSheetId="8">#REF!</definedName>
    <definedName name="closed" localSheetId="1">#REF!</definedName>
    <definedName name="closed" localSheetId="3">#REF!</definedName>
    <definedName name="closed" localSheetId="5">#REF!</definedName>
    <definedName name="closed" localSheetId="6">#REF!</definedName>
    <definedName name="closed">#REF!</definedName>
    <definedName name="location" localSheetId="7">#REF!</definedName>
    <definedName name="location" localSheetId="8">#REF!</definedName>
    <definedName name="location" localSheetId="1">#REF!</definedName>
    <definedName name="location" localSheetId="3">#REF!</definedName>
    <definedName name="location" localSheetId="5">#REF!</definedName>
    <definedName name="location" localSheetId="6">#REF!</definedName>
    <definedName name="location">#REF!</definedName>
    <definedName name="school_type" localSheetId="7">'10 класс'!$B$2:$B$7</definedName>
    <definedName name="school_type" localSheetId="8">'11 класс'!$B$2:$B$7</definedName>
    <definedName name="school_type" localSheetId="1">'4 класс'!$B$2:$B$7</definedName>
    <definedName name="school_type" localSheetId="2">'5 класс'!$B$2:$B$7</definedName>
    <definedName name="school_type" localSheetId="3">'6 класс'!$B$2:$B$7</definedName>
    <definedName name="school_type" localSheetId="4">'7 класс'!$B$2:$B$7</definedName>
    <definedName name="school_type" localSheetId="5">'8 класс'!$B$2:$B$7</definedName>
    <definedName name="school_type" localSheetId="6">'9 класс'!$B$2:$B$7</definedName>
    <definedName name="school_type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" i="16" l="1"/>
  <c r="N11" i="16"/>
  <c r="N17" i="15"/>
  <c r="N16" i="15"/>
  <c r="N15" i="15"/>
  <c r="N14" i="15"/>
  <c r="N13" i="15"/>
  <c r="N12" i="15"/>
  <c r="N11" i="15"/>
  <c r="N28" i="14"/>
  <c r="N27" i="14"/>
  <c r="N26" i="14"/>
  <c r="N25" i="14"/>
  <c r="N24" i="14"/>
  <c r="N23" i="14"/>
  <c r="N22" i="14"/>
  <c r="N21" i="14"/>
  <c r="N20" i="14"/>
  <c r="N19" i="14"/>
  <c r="N18" i="14"/>
  <c r="N17" i="14"/>
  <c r="N16" i="14"/>
  <c r="N15" i="14"/>
  <c r="N14" i="14"/>
  <c r="N13" i="14"/>
  <c r="N12" i="14"/>
  <c r="N11" i="14"/>
  <c r="N31" i="13"/>
  <c r="N30" i="13"/>
  <c r="N29" i="13"/>
  <c r="N28" i="13"/>
  <c r="N27" i="13"/>
  <c r="N23" i="13"/>
  <c r="N21" i="13"/>
  <c r="N20" i="13"/>
  <c r="N18" i="13"/>
  <c r="N16" i="13"/>
  <c r="N15" i="13"/>
  <c r="N11" i="13"/>
  <c r="R5" i="12"/>
  <c r="N26" i="12"/>
  <c r="N25" i="12"/>
  <c r="N22" i="12"/>
  <c r="N21" i="12"/>
  <c r="N19" i="12"/>
  <c r="N18" i="12"/>
  <c r="N17" i="12"/>
  <c r="N15" i="12"/>
  <c r="N14" i="12"/>
  <c r="N13" i="12"/>
  <c r="N12" i="12"/>
  <c r="N11" i="12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8" i="5"/>
  <c r="N17" i="5"/>
  <c r="N14" i="5"/>
  <c r="N13" i="5"/>
  <c r="N11" i="5"/>
  <c r="H9" i="18" l="1"/>
  <c r="P60" i="18"/>
  <c r="P60" i="17"/>
  <c r="P20" i="18"/>
  <c r="P21" i="18"/>
  <c r="P22" i="18"/>
  <c r="P23" i="18"/>
  <c r="P24" i="18"/>
  <c r="P25" i="18"/>
  <c r="P26" i="18"/>
  <c r="P27" i="18"/>
  <c r="P28" i="18"/>
  <c r="P29" i="18"/>
  <c r="P30" i="18"/>
  <c r="P31" i="18"/>
  <c r="P32" i="18"/>
  <c r="P33" i="18"/>
  <c r="P34" i="18"/>
  <c r="P35" i="18"/>
  <c r="P36" i="18"/>
  <c r="P37" i="18"/>
  <c r="P38" i="18"/>
  <c r="P39" i="18"/>
  <c r="P40" i="18"/>
  <c r="P41" i="18"/>
  <c r="P42" i="18"/>
  <c r="P43" i="18"/>
  <c r="P44" i="18"/>
  <c r="P45" i="18"/>
  <c r="P46" i="18"/>
  <c r="P47" i="18"/>
  <c r="P48" i="18"/>
  <c r="P49" i="18"/>
  <c r="P50" i="18"/>
  <c r="P51" i="18"/>
  <c r="P52" i="18"/>
  <c r="P53" i="18"/>
  <c r="P54" i="18"/>
  <c r="P55" i="18"/>
  <c r="P56" i="18"/>
  <c r="P57" i="18"/>
  <c r="P58" i="18"/>
  <c r="P59" i="18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H9" i="5"/>
  <c r="H9" i="12"/>
  <c r="H9" i="13"/>
  <c r="H9" i="14"/>
  <c r="H9" i="15"/>
  <c r="H9" i="16"/>
  <c r="H9" i="17"/>
  <c r="O60" i="18" l="1"/>
  <c r="N60" i="18"/>
  <c r="O59" i="18"/>
  <c r="N59" i="18"/>
  <c r="O58" i="18"/>
  <c r="N58" i="18"/>
  <c r="O57" i="18"/>
  <c r="N57" i="18"/>
  <c r="O56" i="18"/>
  <c r="N56" i="18"/>
  <c r="O55" i="18"/>
  <c r="N55" i="18"/>
  <c r="O54" i="18"/>
  <c r="N54" i="18"/>
  <c r="O53" i="18"/>
  <c r="N53" i="18"/>
  <c r="O52" i="18"/>
  <c r="N52" i="18"/>
  <c r="O51" i="18"/>
  <c r="N51" i="18"/>
  <c r="O50" i="18"/>
  <c r="N50" i="18"/>
  <c r="O49" i="18"/>
  <c r="N49" i="18"/>
  <c r="O48" i="18"/>
  <c r="N48" i="18"/>
  <c r="O47" i="18"/>
  <c r="N47" i="18"/>
  <c r="O46" i="18"/>
  <c r="N46" i="18"/>
  <c r="O45" i="18"/>
  <c r="N45" i="18"/>
  <c r="O44" i="18"/>
  <c r="N44" i="18"/>
  <c r="O43" i="18"/>
  <c r="N43" i="18"/>
  <c r="O42" i="18"/>
  <c r="N42" i="18"/>
  <c r="O41" i="18"/>
  <c r="N41" i="18"/>
  <c r="O40" i="18"/>
  <c r="N40" i="18"/>
  <c r="O39" i="18"/>
  <c r="N39" i="18"/>
  <c r="O38" i="18"/>
  <c r="N38" i="18"/>
  <c r="O37" i="18"/>
  <c r="N37" i="18"/>
  <c r="O36" i="18"/>
  <c r="N36" i="18"/>
  <c r="O35" i="18"/>
  <c r="N35" i="18"/>
  <c r="O34" i="18"/>
  <c r="N34" i="18"/>
  <c r="O33" i="18"/>
  <c r="N33" i="18"/>
  <c r="O32" i="18"/>
  <c r="N32" i="18"/>
  <c r="O31" i="18"/>
  <c r="N31" i="18"/>
  <c r="O30" i="18"/>
  <c r="N30" i="18"/>
  <c r="O29" i="18"/>
  <c r="N29" i="18"/>
  <c r="O28" i="18"/>
  <c r="N28" i="18"/>
  <c r="O27" i="18"/>
  <c r="N27" i="18"/>
  <c r="O26" i="18"/>
  <c r="N26" i="18"/>
  <c r="O25" i="18"/>
  <c r="N25" i="18"/>
  <c r="O24" i="18"/>
  <c r="N24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N17" i="18"/>
  <c r="N16" i="18"/>
  <c r="N15" i="18"/>
  <c r="N14" i="18"/>
  <c r="N13" i="18"/>
  <c r="N12" i="18"/>
  <c r="K9" i="18"/>
  <c r="P19" i="18" s="1"/>
  <c r="R2" i="18"/>
  <c r="P17" i="18" l="1"/>
  <c r="P18" i="18"/>
  <c r="O17" i="18"/>
  <c r="O15" i="18"/>
  <c r="P16" i="18"/>
  <c r="O16" i="18"/>
  <c r="O14" i="18"/>
  <c r="P15" i="18"/>
  <c r="P14" i="18"/>
  <c r="O13" i="18"/>
  <c r="P12" i="18"/>
  <c r="P13" i="18"/>
  <c r="O12" i="18"/>
  <c r="L9" i="18"/>
  <c r="R2" i="17"/>
  <c r="R6" i="18" l="1"/>
  <c r="R4" i="18"/>
  <c r="R5" i="18"/>
  <c r="O60" i="17"/>
  <c r="N60" i="17"/>
  <c r="O59" i="17"/>
  <c r="N59" i="17"/>
  <c r="O58" i="17"/>
  <c r="N58" i="17"/>
  <c r="O57" i="17"/>
  <c r="N57" i="17"/>
  <c r="O56" i="17"/>
  <c r="N56" i="17"/>
  <c r="O55" i="17"/>
  <c r="N55" i="17"/>
  <c r="O54" i="17"/>
  <c r="N54" i="17"/>
  <c r="O53" i="17"/>
  <c r="N53" i="17"/>
  <c r="O52" i="17"/>
  <c r="N52" i="17"/>
  <c r="O51" i="17"/>
  <c r="N51" i="17"/>
  <c r="O50" i="17"/>
  <c r="N50" i="17"/>
  <c r="O49" i="17"/>
  <c r="N49" i="17"/>
  <c r="O48" i="17"/>
  <c r="N48" i="17"/>
  <c r="O47" i="17"/>
  <c r="N47" i="17"/>
  <c r="O46" i="17"/>
  <c r="N46" i="17"/>
  <c r="O45" i="17"/>
  <c r="N45" i="17"/>
  <c r="O44" i="17"/>
  <c r="N44" i="17"/>
  <c r="O43" i="17"/>
  <c r="N43" i="17"/>
  <c r="O42" i="17"/>
  <c r="N42" i="17"/>
  <c r="O41" i="17"/>
  <c r="N41" i="17"/>
  <c r="O40" i="17"/>
  <c r="N40" i="17"/>
  <c r="O39" i="17"/>
  <c r="N39" i="17"/>
  <c r="O38" i="17"/>
  <c r="N38" i="17"/>
  <c r="O37" i="17"/>
  <c r="N37" i="17"/>
  <c r="O36" i="17"/>
  <c r="N36" i="17"/>
  <c r="O35" i="17"/>
  <c r="N35" i="17"/>
  <c r="O34" i="17"/>
  <c r="N34" i="17"/>
  <c r="O33" i="17"/>
  <c r="N33" i="17"/>
  <c r="O32" i="17"/>
  <c r="N32" i="17"/>
  <c r="O31" i="17"/>
  <c r="N31" i="17"/>
  <c r="O30" i="17"/>
  <c r="N30" i="17"/>
  <c r="O29" i="17"/>
  <c r="N29" i="17"/>
  <c r="O28" i="17"/>
  <c r="N28" i="17"/>
  <c r="O27" i="17"/>
  <c r="N27" i="17"/>
  <c r="O26" i="17"/>
  <c r="N26" i="17"/>
  <c r="O25" i="17"/>
  <c r="N25" i="17"/>
  <c r="O24" i="17"/>
  <c r="N24" i="17"/>
  <c r="O23" i="17"/>
  <c r="N23" i="17"/>
  <c r="O22" i="17"/>
  <c r="N22" i="17"/>
  <c r="N21" i="17"/>
  <c r="N20" i="17"/>
  <c r="N19" i="17"/>
  <c r="N18" i="17"/>
  <c r="N17" i="17"/>
  <c r="N16" i="17"/>
  <c r="N15" i="17"/>
  <c r="N14" i="17"/>
  <c r="N13" i="17"/>
  <c r="N12" i="17"/>
  <c r="N11" i="17"/>
  <c r="K9" i="17"/>
  <c r="P19" i="17" s="1"/>
  <c r="K9" i="16"/>
  <c r="R2" i="16"/>
  <c r="K9" i="15"/>
  <c r="R2" i="15"/>
  <c r="K9" i="14"/>
  <c r="R2" i="14"/>
  <c r="N25" i="13"/>
  <c r="N26" i="13"/>
  <c r="N12" i="13"/>
  <c r="N24" i="13"/>
  <c r="N19" i="13"/>
  <c r="N22" i="13"/>
  <c r="N14" i="13"/>
  <c r="N17" i="13"/>
  <c r="N13" i="13"/>
  <c r="K9" i="13"/>
  <c r="R2" i="13"/>
  <c r="N24" i="12"/>
  <c r="N23" i="12"/>
  <c r="N16" i="12"/>
  <c r="N20" i="12"/>
  <c r="K9" i="12"/>
  <c r="R2" i="12"/>
  <c r="N15" i="5"/>
  <c r="N16" i="5"/>
  <c r="N12" i="5"/>
  <c r="N19" i="5"/>
  <c r="P12" i="16" l="1"/>
  <c r="O11" i="16"/>
  <c r="O12" i="16"/>
  <c r="P17" i="15"/>
  <c r="O16" i="15"/>
  <c r="P15" i="15"/>
  <c r="O14" i="15"/>
  <c r="P13" i="15"/>
  <c r="O12" i="15"/>
  <c r="O17" i="15"/>
  <c r="P16" i="15"/>
  <c r="O15" i="15"/>
  <c r="P14" i="15"/>
  <c r="O13" i="15"/>
  <c r="P12" i="15"/>
  <c r="O11" i="15"/>
  <c r="P28" i="14"/>
  <c r="O27" i="14"/>
  <c r="P26" i="14"/>
  <c r="O25" i="14"/>
  <c r="P24" i="14"/>
  <c r="O23" i="14"/>
  <c r="P22" i="14"/>
  <c r="O21" i="14"/>
  <c r="P20" i="14"/>
  <c r="O19" i="14"/>
  <c r="P18" i="14"/>
  <c r="O17" i="14"/>
  <c r="O15" i="14"/>
  <c r="O13" i="14"/>
  <c r="O11" i="14"/>
  <c r="O28" i="14"/>
  <c r="P27" i="14"/>
  <c r="O26" i="14"/>
  <c r="P25" i="14"/>
  <c r="O24" i="14"/>
  <c r="P23" i="14"/>
  <c r="O22" i="14"/>
  <c r="P21" i="14"/>
  <c r="O20" i="14"/>
  <c r="P19" i="14"/>
  <c r="O18" i="14"/>
  <c r="P17" i="14"/>
  <c r="O16" i="14"/>
  <c r="O14" i="14"/>
  <c r="O12" i="14"/>
  <c r="P31" i="13"/>
  <c r="O30" i="13"/>
  <c r="P29" i="13"/>
  <c r="O28" i="13"/>
  <c r="P27" i="13"/>
  <c r="O23" i="13"/>
  <c r="P21" i="13"/>
  <c r="O20" i="13"/>
  <c r="O16" i="13"/>
  <c r="O11" i="13"/>
  <c r="O31" i="13"/>
  <c r="P30" i="13"/>
  <c r="O29" i="13"/>
  <c r="P28" i="13"/>
  <c r="O27" i="13"/>
  <c r="P23" i="13"/>
  <c r="O21" i="13"/>
  <c r="O18" i="13"/>
  <c r="O15" i="13"/>
  <c r="P26" i="12"/>
  <c r="O25" i="12"/>
  <c r="P22" i="12"/>
  <c r="O21" i="12"/>
  <c r="P19" i="12"/>
  <c r="O18" i="12"/>
  <c r="P17" i="12"/>
  <c r="O15" i="12"/>
  <c r="O13" i="12"/>
  <c r="O11" i="12"/>
  <c r="O26" i="12"/>
  <c r="P25" i="12"/>
  <c r="O22" i="12"/>
  <c r="P21" i="12"/>
  <c r="O19" i="12"/>
  <c r="P18" i="12"/>
  <c r="O17" i="12"/>
  <c r="O14" i="12"/>
  <c r="O12" i="12"/>
  <c r="P26" i="13"/>
  <c r="P25" i="13"/>
  <c r="P24" i="13"/>
  <c r="P17" i="17"/>
  <c r="P18" i="17"/>
  <c r="P22" i="13"/>
  <c r="R8" i="18"/>
  <c r="P9" i="18" s="1"/>
  <c r="R9" i="18" s="1"/>
  <c r="P24" i="12"/>
  <c r="P14" i="13"/>
  <c r="P23" i="12"/>
  <c r="P12" i="17"/>
  <c r="P16" i="17"/>
  <c r="P13" i="17"/>
  <c r="P15" i="17"/>
  <c r="P14" i="17"/>
  <c r="O26" i="13"/>
  <c r="O20" i="17"/>
  <c r="L9" i="17"/>
  <c r="P11" i="17" s="1"/>
  <c r="O21" i="17"/>
  <c r="O25" i="13"/>
  <c r="L9" i="12"/>
  <c r="P20" i="12" s="1"/>
  <c r="O20" i="12"/>
  <c r="O24" i="13"/>
  <c r="L9" i="14"/>
  <c r="P11" i="14" s="1"/>
  <c r="O19" i="17"/>
  <c r="O11" i="17"/>
  <c r="O13" i="17"/>
  <c r="O15" i="17"/>
  <c r="O17" i="17"/>
  <c r="O14" i="17"/>
  <c r="O18" i="17"/>
  <c r="O12" i="17"/>
  <c r="O16" i="17"/>
  <c r="L9" i="16"/>
  <c r="P11" i="16" s="1"/>
  <c r="L9" i="15"/>
  <c r="P11" i="15" s="1"/>
  <c r="L9" i="13"/>
  <c r="P11" i="13" s="1"/>
  <c r="O14" i="13"/>
  <c r="O12" i="13"/>
  <c r="O17" i="13"/>
  <c r="O19" i="13"/>
  <c r="O13" i="13"/>
  <c r="O22" i="13"/>
  <c r="O24" i="12"/>
  <c r="O23" i="12"/>
  <c r="O16" i="12"/>
  <c r="R2" i="5"/>
  <c r="C4" i="11" s="1"/>
  <c r="K9" i="5"/>
  <c r="O38" i="5" l="1"/>
  <c r="P37" i="5"/>
  <c r="O36" i="5"/>
  <c r="P35" i="5"/>
  <c r="O34" i="5"/>
  <c r="P33" i="5"/>
  <c r="O32" i="5"/>
  <c r="P31" i="5"/>
  <c r="O30" i="5"/>
  <c r="P29" i="5"/>
  <c r="O28" i="5"/>
  <c r="P27" i="5"/>
  <c r="O26" i="5"/>
  <c r="P25" i="5"/>
  <c r="O24" i="5"/>
  <c r="P23" i="5"/>
  <c r="O22" i="5"/>
  <c r="O21" i="5"/>
  <c r="O20" i="5"/>
  <c r="O18" i="5"/>
  <c r="O17" i="5"/>
  <c r="P14" i="5"/>
  <c r="O13" i="5"/>
  <c r="P38" i="5"/>
  <c r="O37" i="5"/>
  <c r="P36" i="5"/>
  <c r="O35" i="5"/>
  <c r="P34" i="5"/>
  <c r="O33" i="5"/>
  <c r="P32" i="5"/>
  <c r="O31" i="5"/>
  <c r="P30" i="5"/>
  <c r="O29" i="5"/>
  <c r="P28" i="5"/>
  <c r="O27" i="5"/>
  <c r="P26" i="5"/>
  <c r="O25" i="5"/>
  <c r="P24" i="5"/>
  <c r="O23" i="5"/>
  <c r="P22" i="5"/>
  <c r="O14" i="5"/>
  <c r="P13" i="5"/>
  <c r="O11" i="5"/>
  <c r="P12" i="13"/>
  <c r="P13" i="13"/>
  <c r="R6" i="14"/>
  <c r="R5" i="15"/>
  <c r="R6" i="17"/>
  <c r="R4" i="15"/>
  <c r="R6" i="12"/>
  <c r="O12" i="5"/>
  <c r="O15" i="5"/>
  <c r="O16" i="5"/>
  <c r="O19" i="5"/>
  <c r="L9" i="5"/>
  <c r="R5" i="13" l="1"/>
  <c r="R4" i="12"/>
  <c r="P11" i="5"/>
  <c r="P12" i="5"/>
  <c r="P15" i="5"/>
  <c r="R5" i="14"/>
  <c r="R6" i="16"/>
  <c r="R6" i="15"/>
  <c r="R6" i="13"/>
  <c r="R4" i="14"/>
  <c r="R5" i="16"/>
  <c r="R4" i="17"/>
  <c r="R5" i="17"/>
  <c r="R4" i="13"/>
  <c r="R4" i="16"/>
  <c r="R8" i="15"/>
  <c r="P9" i="15" s="1"/>
  <c r="R9" i="15" s="1"/>
  <c r="R8" i="13" l="1"/>
  <c r="P9" i="13" s="1"/>
  <c r="R9" i="13" s="1"/>
  <c r="R8" i="12"/>
  <c r="P9" i="12" s="1"/>
  <c r="R9" i="12" s="1"/>
  <c r="R8" i="14"/>
  <c r="P9" i="14" s="1"/>
  <c r="R9" i="14" s="1"/>
  <c r="R8" i="16"/>
  <c r="P9" i="16" s="1"/>
  <c r="R9" i="16" s="1"/>
  <c r="R8" i="17"/>
  <c r="P9" i="17" s="1"/>
  <c r="R9" i="17" s="1"/>
  <c r="R4" i="5"/>
  <c r="C5" i="11" s="1"/>
  <c r="C6" i="11"/>
  <c r="R6" i="5"/>
  <c r="C7" i="11" s="1"/>
  <c r="R8" i="5" l="1"/>
  <c r="P9" i="5" s="1"/>
  <c r="R9" i="5" s="1"/>
  <c r="C9" i="11"/>
  <c r="D10" i="11" s="1"/>
  <c r="C10" i="11" s="1"/>
</calcChain>
</file>

<file path=xl/sharedStrings.xml><?xml version="1.0" encoding="utf-8"?>
<sst xmlns="http://schemas.openxmlformats.org/spreadsheetml/2006/main" count="1579" uniqueCount="390">
  <si>
    <t>Предмет олимпиады:</t>
  </si>
  <si>
    <t>Этап: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</si>
  <si>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</si>
  <si>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</si>
  <si>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</si>
  <si>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</si>
  <si>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</si>
  <si>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</si>
  <si>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</si>
  <si>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</si>
  <si>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</si>
  <si>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</si>
  <si>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</si>
  <si>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</si>
  <si>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</si>
  <si>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</si>
  <si>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</si>
  <si>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</si>
  <si>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Ограниченные возможности здоровья (имеются/не имеются)</t>
  </si>
  <si>
    <t>Класс обучения</t>
  </si>
  <si>
    <t>Результат (балл)</t>
  </si>
  <si>
    <t>Муж</t>
  </si>
  <si>
    <t>Жен</t>
  </si>
  <si>
    <t>Состав жюри: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</si>
  <si>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</si>
  <si>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</si>
  <si>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</si>
  <si>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</si>
  <si>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</si>
  <si>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</si>
  <si>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</si>
  <si>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</si>
  <si>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</si>
  <si>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</si>
  <si>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</si>
  <si>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</si>
  <si>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</si>
  <si>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РОО/ГОО</t>
  </si>
  <si>
    <t xml:space="preserve">Место работы </t>
  </si>
  <si>
    <t>Дети участников СВО
(да/нет)</t>
  </si>
  <si>
    <t>Дети-сироты и дети, оставшихся без попечения родителей
 (да/ нет)</t>
  </si>
  <si>
    <t>Школьный этап</t>
  </si>
  <si>
    <t>Ранжированный список участников школьного этапа всероссийской олимпиады школьников 
по _ в 9 классах в 2025-2026 учебном году</t>
  </si>
  <si>
    <t>Ранжированный список участников школьного этапа всероссийской олимпиады школьников 
по _ в 10 классах в 2025-2026 учебном году</t>
  </si>
  <si>
    <t>Ранжированный список участников школьного этапа всероссийской олимпиады школьников 
по _ в 11 классах в 2025-2026 учебном году</t>
  </si>
  <si>
    <t>Проходной балл:</t>
  </si>
  <si>
    <t>МБОУ "ТГ №11", Учебный Центр ЭКСПЕРТ</t>
  </si>
  <si>
    <t>Учебный Центр ЭКСПЕРТ</t>
  </si>
  <si>
    <t>не имеются</t>
  </si>
  <si>
    <t>Динаровна</t>
  </si>
  <si>
    <t>Ульяна</t>
  </si>
  <si>
    <t>Закиров</t>
  </si>
  <si>
    <t>Тимур</t>
  </si>
  <si>
    <t>Рафисович</t>
  </si>
  <si>
    <t>Салимгареев</t>
  </si>
  <si>
    <t>Рамаль</t>
  </si>
  <si>
    <t>Хусаинов</t>
  </si>
  <si>
    <t>Марат</t>
  </si>
  <si>
    <t>Хамидуллина</t>
  </si>
  <si>
    <t>Лина</t>
  </si>
  <si>
    <t>Шайхиева</t>
  </si>
  <si>
    <t>Ралина</t>
  </si>
  <si>
    <t>Робертовна</t>
  </si>
  <si>
    <t>Шангареева</t>
  </si>
  <si>
    <t>Амина</t>
  </si>
  <si>
    <t>Шафигуллин</t>
  </si>
  <si>
    <t>Марсель</t>
  </si>
  <si>
    <t>Дмитрюков</t>
  </si>
  <si>
    <t>Юрий</t>
  </si>
  <si>
    <t>Алексеевич</t>
  </si>
  <si>
    <t>Янис</t>
  </si>
  <si>
    <t>Миннигалеева</t>
  </si>
  <si>
    <t>Эмилия</t>
  </si>
  <si>
    <t>Низаметдинов</t>
  </si>
  <si>
    <t>Дамир</t>
  </si>
  <si>
    <t>Орлова</t>
  </si>
  <si>
    <t>Диана</t>
  </si>
  <si>
    <t>Сардина</t>
  </si>
  <si>
    <t>Фаррахова</t>
  </si>
  <si>
    <t>Аделина</t>
  </si>
  <si>
    <t>Ютландова</t>
  </si>
  <si>
    <t>нет</t>
  </si>
  <si>
    <t>Ранжированный список участников школьного этапа всероссийской олимпиады школьников 
по  в 4 классах в 2025-2026 учебном году</t>
  </si>
  <si>
    <t>Ирикович</t>
  </si>
  <si>
    <t>Рустамович</t>
  </si>
  <si>
    <t>28.10.2014</t>
  </si>
  <si>
    <t>01.11.2013</t>
  </si>
  <si>
    <t>21.10.2014</t>
  </si>
  <si>
    <t>Руслановна</t>
  </si>
  <si>
    <t>16.04.2013</t>
  </si>
  <si>
    <t>17.07.2013</t>
  </si>
  <si>
    <t>Алмазовна</t>
  </si>
  <si>
    <t>11.02.2013</t>
  </si>
  <si>
    <t>12.11.2012</t>
  </si>
  <si>
    <t>Гамилевич</t>
  </si>
  <si>
    <t>21.09.2012</t>
  </si>
  <si>
    <t>15.02.2012</t>
  </si>
  <si>
    <t>06.08.2012</t>
  </si>
  <si>
    <t>Ильдарович</t>
  </si>
  <si>
    <t>28.04.2012</t>
  </si>
  <si>
    <t>Дмитриевна</t>
  </si>
  <si>
    <t>19.01.2012</t>
  </si>
  <si>
    <t>02.06.2012</t>
  </si>
  <si>
    <t>Юрьевна</t>
  </si>
  <si>
    <t>09.08.2012</t>
  </si>
  <si>
    <t>Рафаиловна</t>
  </si>
  <si>
    <t>18.12.2011</t>
  </si>
  <si>
    <t>Тухватуллина</t>
  </si>
  <si>
    <t>Эвелина</t>
  </si>
  <si>
    <t>Эдуардовна</t>
  </si>
  <si>
    <t>16.12.2012</t>
  </si>
  <si>
    <t>история</t>
  </si>
  <si>
    <t>01.10.2025</t>
  </si>
  <si>
    <t>Ранжированный список участников школьного этапа всероссийской олимпиады школьников 
по истории в 5 классах в 2025-2026 учебном году</t>
  </si>
  <si>
    <t xml:space="preserve">Хусаинов </t>
  </si>
  <si>
    <t>Рамзан</t>
  </si>
  <si>
    <t>Эдуардович</t>
  </si>
  <si>
    <t>28.05.2014</t>
  </si>
  <si>
    <t>И-5-4</t>
  </si>
  <si>
    <t>И-5-3</t>
  </si>
  <si>
    <t>И-5-1</t>
  </si>
  <si>
    <t>И-5-2</t>
  </si>
  <si>
    <t>Ранжированный список участников школьного этапа всероссийской олимпиады школьников 
по истории в 6 классах в 2025-2026 учебном году</t>
  </si>
  <si>
    <t>И-6-1</t>
  </si>
  <si>
    <t>И-6-3</t>
  </si>
  <si>
    <t>И-6-2</t>
  </si>
  <si>
    <t>И-6-4</t>
  </si>
  <si>
    <t>Ранжированный список участников школьного этапа всероссийской олимпиады школьников 
по истории в 7 классах в 2025-2026 учебном году</t>
  </si>
  <si>
    <t>Митряшкина Диана Закинуровна</t>
  </si>
  <si>
    <t>И-7-2</t>
  </si>
  <si>
    <t>И-7-3</t>
  </si>
  <si>
    <t>И-7-4</t>
  </si>
  <si>
    <t>И-7-5</t>
  </si>
  <si>
    <t>И-7-6</t>
  </si>
  <si>
    <t>И-7-7</t>
  </si>
  <si>
    <t>И-7-10</t>
  </si>
  <si>
    <t>И-7-11</t>
  </si>
  <si>
    <t>И-7-8</t>
  </si>
  <si>
    <t>Малашенков</t>
  </si>
  <si>
    <t>Егор</t>
  </si>
  <si>
    <t>МБОУ ТГ № 11</t>
  </si>
  <si>
    <t>5А</t>
  </si>
  <si>
    <t>И-5-17</t>
  </si>
  <si>
    <t>победитель</t>
  </si>
  <si>
    <t>Садыкова Регина Ильнуровна</t>
  </si>
  <si>
    <t>Гиматов</t>
  </si>
  <si>
    <t>Александр</t>
  </si>
  <si>
    <t>Сергеевич</t>
  </si>
  <si>
    <t>И-5-14</t>
  </si>
  <si>
    <t>призер</t>
  </si>
  <si>
    <t>Гилаев</t>
  </si>
  <si>
    <t>Радмир</t>
  </si>
  <si>
    <t>Рамилевич</t>
  </si>
  <si>
    <t>5Б</t>
  </si>
  <si>
    <t>Садыков</t>
  </si>
  <si>
    <t>Ильшатович</t>
  </si>
  <si>
    <t>И-5-20</t>
  </si>
  <si>
    <t>призёр</t>
  </si>
  <si>
    <t>Ченакаев</t>
  </si>
  <si>
    <t>Ансар</t>
  </si>
  <si>
    <t>Фаттахетдинов</t>
  </si>
  <si>
    <t>Денис</t>
  </si>
  <si>
    <t>Ильнурович</t>
  </si>
  <si>
    <t>И-5-10</t>
  </si>
  <si>
    <t>Фатыкова</t>
  </si>
  <si>
    <t>Кристина</t>
  </si>
  <si>
    <t>И-5-15</t>
  </si>
  <si>
    <t>участник</t>
  </si>
  <si>
    <t>Инсапова</t>
  </si>
  <si>
    <t>Амалия</t>
  </si>
  <si>
    <t>Марселевна</t>
  </si>
  <si>
    <t>И-5-19</t>
  </si>
  <si>
    <t>Гареев</t>
  </si>
  <si>
    <t>Самат</t>
  </si>
  <si>
    <t>Зульфирович</t>
  </si>
  <si>
    <t>И-5-18</t>
  </si>
  <si>
    <t>Карпенко</t>
  </si>
  <si>
    <t>Авраам</t>
  </si>
  <si>
    <t>И-5-23</t>
  </si>
  <si>
    <t>Кречетова</t>
  </si>
  <si>
    <t>Юлия</t>
  </si>
  <si>
    <t>Сергеевна</t>
  </si>
  <si>
    <t>И-5-22</t>
  </si>
  <si>
    <t>Исмакаев</t>
  </si>
  <si>
    <t>Рамазан</t>
  </si>
  <si>
    <t>Раилевич</t>
  </si>
  <si>
    <t>Фаизова</t>
  </si>
  <si>
    <t>Элина</t>
  </si>
  <si>
    <t>И-5-6</t>
  </si>
  <si>
    <t>Матеева</t>
  </si>
  <si>
    <t>Арина</t>
  </si>
  <si>
    <t>Андреевна</t>
  </si>
  <si>
    <t>И-5-16</t>
  </si>
  <si>
    <t>Шалаев</t>
  </si>
  <si>
    <t>Виктор</t>
  </si>
  <si>
    <t>Лилианович</t>
  </si>
  <si>
    <t>И-5-8</t>
  </si>
  <si>
    <t>Прохорова</t>
  </si>
  <si>
    <t>Ангелина</t>
  </si>
  <si>
    <t>Евгеньевна</t>
  </si>
  <si>
    <t>И-5-24</t>
  </si>
  <si>
    <t>Герасименко</t>
  </si>
  <si>
    <t>И-5-11</t>
  </si>
  <si>
    <t>Старшинова</t>
  </si>
  <si>
    <t>Злата</t>
  </si>
  <si>
    <t>И-5-5</t>
  </si>
  <si>
    <t>Шаяхметова</t>
  </si>
  <si>
    <t>Алия</t>
  </si>
  <si>
    <t>Наилевна</t>
  </si>
  <si>
    <t>И-5-21</t>
  </si>
  <si>
    <t>Ханнанов</t>
  </si>
  <si>
    <t>Русланович</t>
  </si>
  <si>
    <t>И-5-9</t>
  </si>
  <si>
    <t>Ефимов</t>
  </si>
  <si>
    <t>Степан</t>
  </si>
  <si>
    <t>Артемович</t>
  </si>
  <si>
    <t>И-5-12</t>
  </si>
  <si>
    <t>Политов</t>
  </si>
  <si>
    <t>Павлович</t>
  </si>
  <si>
    <t>09.28.2014</t>
  </si>
  <si>
    <t>И-5-13</t>
  </si>
  <si>
    <t>Назаров</t>
  </si>
  <si>
    <t>Кирилл</t>
  </si>
  <si>
    <t>Давлетов</t>
  </si>
  <si>
    <t>Амир</t>
  </si>
  <si>
    <t>Алмазович</t>
  </si>
  <si>
    <t>И-5-7</t>
  </si>
  <si>
    <t xml:space="preserve">  </t>
  </si>
  <si>
    <t>Председатель</t>
  </si>
  <si>
    <t xml:space="preserve"> Валеева А.А. </t>
  </si>
  <si>
    <t xml:space="preserve">Члены жюри: </t>
  </si>
  <si>
    <t>Нафиков Р.К.</t>
  </si>
  <si>
    <t>Садыкова Р.Р.</t>
  </si>
  <si>
    <t>Шафигуллина Э.Р.</t>
  </si>
  <si>
    <t>Хасанова Л.Ф.</t>
  </si>
  <si>
    <t>Башаров</t>
  </si>
  <si>
    <t>Ирек</t>
  </si>
  <si>
    <t>Рамильевич</t>
  </si>
  <si>
    <t>Михайлов</t>
  </si>
  <si>
    <t>Артем</t>
  </si>
  <si>
    <t>И-6-10</t>
  </si>
  <si>
    <t>Бакиров</t>
  </si>
  <si>
    <t>Камиль</t>
  </si>
  <si>
    <t>Данил</t>
  </si>
  <si>
    <t>Вильмировия</t>
  </si>
  <si>
    <t>Баламур</t>
  </si>
  <si>
    <t>Ярослав</t>
  </si>
  <si>
    <t>Евгеньевич</t>
  </si>
  <si>
    <t>И-6.12</t>
  </si>
  <si>
    <t>Разетдинова</t>
  </si>
  <si>
    <t>И-6-11</t>
  </si>
  <si>
    <t>Хайруллин</t>
  </si>
  <si>
    <t>Билал</t>
  </si>
  <si>
    <t>Рамзилевич</t>
  </si>
  <si>
    <t>Аликаев</t>
  </si>
  <si>
    <t>Нурлан</t>
  </si>
  <si>
    <t>Салаватович</t>
  </si>
  <si>
    <t>И-6-6</t>
  </si>
  <si>
    <t>Мухаметгалина</t>
  </si>
  <si>
    <t>Ринатовна</t>
  </si>
  <si>
    <t>И-6-7</t>
  </si>
  <si>
    <t>Мукусов</t>
  </si>
  <si>
    <t>Богдан</t>
  </si>
  <si>
    <t>Маратович</t>
  </si>
  <si>
    <t>И-6-5</t>
  </si>
  <si>
    <t>Гибадуллина</t>
  </si>
  <si>
    <t>Ильнуровна</t>
  </si>
  <si>
    <t>И-6-8</t>
  </si>
  <si>
    <t>Шакирова</t>
  </si>
  <si>
    <t>Айназовна</t>
  </si>
  <si>
    <t>И-6-9</t>
  </si>
  <si>
    <t>Даутова</t>
  </si>
  <si>
    <t>Артуровна</t>
  </si>
  <si>
    <t>И-7-12</t>
  </si>
  <si>
    <t>Хазеев</t>
  </si>
  <si>
    <t>Ролан</t>
  </si>
  <si>
    <t>Рузилевич</t>
  </si>
  <si>
    <t>Абдураззокова</t>
  </si>
  <si>
    <t>Робия</t>
  </si>
  <si>
    <t>Далержоновна</t>
  </si>
  <si>
    <t>Фазлыева</t>
  </si>
  <si>
    <t>Самира</t>
  </si>
  <si>
    <t>Ильдаровна</t>
  </si>
  <si>
    <t>И-7-1</t>
  </si>
  <si>
    <t>Исхаков</t>
  </si>
  <si>
    <t>Артурович</t>
  </si>
  <si>
    <t>Каримов</t>
  </si>
  <si>
    <t>Робертович</t>
  </si>
  <si>
    <t>Маланичев</t>
  </si>
  <si>
    <t>Никита</t>
  </si>
  <si>
    <t>Нугуманов</t>
  </si>
  <si>
    <t>Ильмирович</t>
  </si>
  <si>
    <t>Давлетшин</t>
  </si>
  <si>
    <t>Тагир</t>
  </si>
  <si>
    <t>Лиурович</t>
  </si>
  <si>
    <t>И-7-9</t>
  </si>
  <si>
    <t>Сагдиева</t>
  </si>
  <si>
    <t>Камалия</t>
  </si>
  <si>
    <t>Ильгизовна</t>
  </si>
  <si>
    <t>Милана</t>
  </si>
  <si>
    <t>Алехина</t>
  </si>
  <si>
    <t>Алексеевна</t>
  </si>
  <si>
    <t>История</t>
  </si>
  <si>
    <t>Ранжированный список участников школьного этапа всероссийской олимпиады школьников 
по  истории  в 8 классах в 2025-2026 учебном году</t>
  </si>
  <si>
    <t>Сайфулин</t>
  </si>
  <si>
    <t>Абдурахман</t>
  </si>
  <si>
    <t>Эрикович</t>
  </si>
  <si>
    <t>И-8-16</t>
  </si>
  <si>
    <t>Кунафина</t>
  </si>
  <si>
    <t>И-8-6</t>
  </si>
  <si>
    <t>Набиуллин</t>
  </si>
  <si>
    <t>Рустам</t>
  </si>
  <si>
    <t>Альбертович</t>
  </si>
  <si>
    <t>И-8-15</t>
  </si>
  <si>
    <t>Тухбатуллин</t>
  </si>
  <si>
    <t>И-8-17</t>
  </si>
  <si>
    <t>Валиуллин</t>
  </si>
  <si>
    <t>Рамиль</t>
  </si>
  <si>
    <t>И-8-10</t>
  </si>
  <si>
    <t>Гильмутянов</t>
  </si>
  <si>
    <t>Ирекович</t>
  </si>
  <si>
    <t>И-8-7</t>
  </si>
  <si>
    <t>Закирова</t>
  </si>
  <si>
    <t>Алина</t>
  </si>
  <si>
    <t>Альбертовна</t>
  </si>
  <si>
    <t>И-8-2</t>
  </si>
  <si>
    <t>Галиева</t>
  </si>
  <si>
    <t>Ильвина</t>
  </si>
  <si>
    <t>И-8-3</t>
  </si>
  <si>
    <t>Ильясов</t>
  </si>
  <si>
    <t>И-8-11</t>
  </si>
  <si>
    <t>Разетддинов</t>
  </si>
  <si>
    <t>Расим</t>
  </si>
  <si>
    <t>И-8-13</t>
  </si>
  <si>
    <t>И-8-14</t>
  </si>
  <si>
    <t>Кашапов</t>
  </si>
  <si>
    <t>Айдар</t>
  </si>
  <si>
    <t>Наилевич</t>
  </si>
  <si>
    <t>И-8-12</t>
  </si>
  <si>
    <t>Зилеева</t>
  </si>
  <si>
    <t>Алена</t>
  </si>
  <si>
    <t>Рустамовна</t>
  </si>
  <si>
    <t>И-8-8</t>
  </si>
  <si>
    <t>Даутов</t>
  </si>
  <si>
    <t>Ильяс</t>
  </si>
  <si>
    <t>И-8-18</t>
  </si>
  <si>
    <t xml:space="preserve">Амирханова </t>
  </si>
  <si>
    <t>И-8-4</t>
  </si>
  <si>
    <t>Гарифуллина</t>
  </si>
  <si>
    <t>Салаватовна</t>
  </si>
  <si>
    <t>И-8-1</t>
  </si>
  <si>
    <t>Гараева</t>
  </si>
  <si>
    <t>Ильмировна</t>
  </si>
  <si>
    <t>И-8-5</t>
  </si>
  <si>
    <t>Сулейманов</t>
  </si>
  <si>
    <t>Алексей</t>
  </si>
  <si>
    <t>Александрович</t>
  </si>
  <si>
    <t>09.092011</t>
  </si>
  <si>
    <t>И-8-9</t>
  </si>
  <si>
    <t>Ганеев</t>
  </si>
  <si>
    <t>Арсений</t>
  </si>
  <si>
    <t>И-9-2</t>
  </si>
  <si>
    <t>Антонов</t>
  </si>
  <si>
    <t>Елисей</t>
  </si>
  <si>
    <t>Яковлевич</t>
  </si>
  <si>
    <t>И-9-5</t>
  </si>
  <si>
    <t>Хасанов</t>
  </si>
  <si>
    <t>Вадим</t>
  </si>
  <si>
    <t>И-9-7</t>
  </si>
  <si>
    <t>Камалова</t>
  </si>
  <si>
    <t>Зарина</t>
  </si>
  <si>
    <t>Рафисовна</t>
  </si>
  <si>
    <t>И-9-4</t>
  </si>
  <si>
    <t>Насибуллин</t>
  </si>
  <si>
    <t>Айдарович</t>
  </si>
  <si>
    <t>И-9-6</t>
  </si>
  <si>
    <t>Болунова</t>
  </si>
  <si>
    <t>Анна</t>
  </si>
  <si>
    <t>И-9-3</t>
  </si>
  <si>
    <t>Тюкалов</t>
  </si>
  <si>
    <t>Максим</t>
  </si>
  <si>
    <t>Иванович</t>
  </si>
  <si>
    <t>И-9-1</t>
  </si>
  <si>
    <t>Нафиков Рустем Камилович</t>
  </si>
  <si>
    <t>Алымова</t>
  </si>
  <si>
    <t>Дарья</t>
  </si>
  <si>
    <t>И-10-1</t>
  </si>
  <si>
    <t>Халлиулин</t>
  </si>
  <si>
    <t>Ильдусович</t>
  </si>
  <si>
    <t>и-10-2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</si>
</sst>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9]dd&quot;.&quot;mm&quot;.&quot;yyyy"/>
    <numFmt numFmtId="165" formatCode="[$-419]General"/>
    <numFmt numFmtId="166" formatCode="0.0%"/>
    <numFmt numFmtId="167" formatCode="0.0"/>
  </numFmts>
  <fonts count="13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</font>
    <font>
      <b/>
      <sz val="11"/>
      <name val="Times New Roman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5" fillId="0" borderId="0" xfId="0" applyFont="1" applyFill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7" fillId="0" borderId="0" xfId="2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9" fontId="5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14" fontId="5" fillId="0" borderId="1" xfId="0" applyNumberFormat="1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7" fontId="5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2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top"/>
    </xf>
    <xf numFmtId="49" fontId="10" fillId="0" borderId="3" xfId="0" applyNumberFormat="1" applyFont="1" applyBorder="1" applyAlignment="1">
      <alignment horizontal="left" vertical="center"/>
    </xf>
    <xf numFmtId="14" fontId="10" fillId="0" borderId="3" xfId="0" applyNumberFormat="1" applyFont="1" applyBorder="1" applyAlignment="1">
      <alignment vertical="center"/>
    </xf>
    <xf numFmtId="49" fontId="10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9" fontId="10" fillId="0" borderId="3" xfId="0" applyNumberFormat="1" applyFont="1" applyBorder="1" applyAlignment="1">
      <alignment horizontal="center" vertical="center"/>
    </xf>
    <xf numFmtId="164" fontId="10" fillId="0" borderId="3" xfId="0" applyNumberFormat="1" applyFont="1" applyBorder="1" applyAlignment="1">
      <alignment vertical="center"/>
    </xf>
    <xf numFmtId="165" fontId="10" fillId="0" borderId="3" xfId="0" applyNumberFormat="1" applyFont="1" applyBorder="1" applyAlignment="1">
      <alignment vertical="center"/>
    </xf>
    <xf numFmtId="165" fontId="10" fillId="0" borderId="3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left" vertical="center"/>
    </xf>
    <xf numFmtId="14" fontId="10" fillId="0" borderId="1" xfId="0" applyNumberFormat="1" applyFont="1" applyBorder="1" applyAlignment="1">
      <alignment vertical="center"/>
    </xf>
    <xf numFmtId="14" fontId="5" fillId="0" borderId="3" xfId="0" applyNumberFormat="1" applyFont="1" applyFill="1" applyBorder="1" applyAlignment="1">
      <alignment vertical="center"/>
    </xf>
    <xf numFmtId="49" fontId="10" fillId="0" borderId="1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65" fontId="5" fillId="0" borderId="3" xfId="0" applyNumberFormat="1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9" fontId="10" fillId="0" borderId="1" xfId="0" applyNumberFormat="1" applyFont="1" applyBorder="1" applyAlignment="1">
      <alignment horizontal="center" vertical="center"/>
    </xf>
    <xf numFmtId="9" fontId="5" fillId="0" borderId="3" xfId="2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164" fontId="10" fillId="0" borderId="1" xfId="0" applyNumberFormat="1" applyFont="1" applyBorder="1" applyAlignment="1">
      <alignment vertical="center"/>
    </xf>
    <xf numFmtId="164" fontId="5" fillId="0" borderId="3" xfId="0" applyNumberFormat="1" applyFont="1" applyFill="1" applyBorder="1" applyAlignment="1">
      <alignment vertical="center"/>
    </xf>
    <xf numFmtId="165" fontId="10" fillId="0" borderId="1" xfId="0" applyNumberFormat="1" applyFont="1" applyBorder="1" applyAlignment="1">
      <alignment vertical="center"/>
    </xf>
    <xf numFmtId="165" fontId="10" fillId="0" borderId="1" xfId="0" applyNumberFormat="1" applyFont="1" applyBorder="1" applyAlignment="1">
      <alignment horizontal="center" vertical="center"/>
    </xf>
    <xf numFmtId="165" fontId="5" fillId="0" borderId="3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 vertical="top"/>
    </xf>
    <xf numFmtId="0" fontId="10" fillId="0" borderId="0" xfId="0" applyFont="1"/>
    <xf numFmtId="0" fontId="10" fillId="0" borderId="3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/>
    <xf numFmtId="0" fontId="10" fillId="0" borderId="0" xfId="0" applyFont="1" applyAlignment="1">
      <alignment vertical="top"/>
    </xf>
    <xf numFmtId="14" fontId="10" fillId="0" borderId="0" xfId="0" applyNumberFormat="1" applyFont="1" applyAlignment="1">
      <alignment horizontal="left" vertical="center"/>
    </xf>
    <xf numFmtId="0" fontId="11" fillId="0" borderId="4" xfId="0" applyFont="1" applyBorder="1" applyAlignment="1">
      <alignment horizontal="right" vertical="top"/>
    </xf>
    <xf numFmtId="0" fontId="12" fillId="0" borderId="4" xfId="0" applyFont="1" applyBorder="1"/>
    <xf numFmtId="0" fontId="11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42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90" zoomScaleNormal="90" workbookViewId="0">
      <selection activeCell="H9" sqref="H9"/>
    </sheetView>
  </sheetViews>
  <sheetFormatPr defaultRowHeight="12.75" x14ac:dyDescent="0.2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tabSelected="1" workbookViewId="0">
      <selection activeCell="D10" sqref="D10"/>
    </sheetView>
  </sheetViews>
  <sheetFormatPr defaultRowHeight="12.75" x14ac:dyDescent="0.2"/>
  <cols>
    <col min="2" max="2" width="40" bestFit="1" customWidth="1"/>
  </cols>
  <sheetData>
    <row r="2" spans="2:4" x14ac:dyDescent="0.2">
      <c r="B2" s="8" t="s">
        <v>36</v>
      </c>
    </row>
    <row r="4" spans="2:4" s="4" customFormat="1" ht="24" customHeight="1" x14ac:dyDescent="0.2">
      <c r="B4" s="3" t="s">
        <v>27</v>
      </c>
      <c r="C4" s="1">
        <f>SUM('4 класс:11 класс'!R2)</f>
        <v>92</v>
      </c>
    </row>
    <row r="5" spans="2:4" s="4" customFormat="1" ht="24" customHeight="1" x14ac:dyDescent="0.2">
      <c r="B5" s="3" t="s">
        <v>28</v>
      </c>
      <c r="C5" s="1">
        <f>SUM('4 класс:11 класс'!R4)</f>
        <v>4</v>
      </c>
    </row>
    <row r="6" spans="2:4" s="4" customFormat="1" ht="24" customHeight="1" x14ac:dyDescent="0.2">
      <c r="B6" s="3" t="s">
        <v>29</v>
      </c>
      <c r="C6" s="1">
        <f>SUM('4 класс:11 класс'!R5)</f>
        <v>19</v>
      </c>
    </row>
    <row r="7" spans="2:4" s="4" customFormat="1" ht="24" customHeight="1" x14ac:dyDescent="0.2">
      <c r="B7" s="3" t="s">
        <v>30</v>
      </c>
      <c r="C7" s="1">
        <f>SUM('4 класс:11 класс'!R6)</f>
        <v>60</v>
      </c>
    </row>
    <row r="8" spans="2:4" s="4" customFormat="1" ht="24" customHeight="1" x14ac:dyDescent="0.2">
      <c r="B8" s="3" t="s">
        <v>25</v>
      </c>
      <c r="C8" s="2">
        <v>0.45</v>
      </c>
    </row>
    <row r="9" spans="2:4" s="4" customFormat="1" ht="24" customHeight="1" x14ac:dyDescent="0.2">
      <c r="B9" s="5" t="s">
        <v>31</v>
      </c>
      <c r="C9" s="2">
        <f>(C5+C6)/C4</f>
        <v>0.25</v>
      </c>
    </row>
    <row r="10" spans="2:4" s="4" customFormat="1" ht="24" customHeight="1" x14ac:dyDescent="0.2">
      <c r="B10" s="3" t="s">
        <v>26</v>
      </c>
      <c r="C10" s="6">
        <f>IF((C4*D10)&gt;0,(C4*D10),0)</f>
        <v>0</v>
      </c>
      <c r="D10" s="7">
        <f>C9-45%</f>
        <v>-0.2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zoomScaleNormal="100" workbookViewId="0">
      <selection activeCell="H6" sqref="H6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3.4257812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82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4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M8" s="52"/>
      <c r="Q8" s="22" t="s">
        <v>31</v>
      </c>
      <c r="R8" s="21" t="e">
        <f>(R4+R5)/R2</f>
        <v>#DIV/0!</v>
      </c>
    </row>
    <row r="9" spans="1:21" x14ac:dyDescent="0.25">
      <c r="C9" s="60" t="s">
        <v>24</v>
      </c>
      <c r="D9" s="60"/>
      <c r="E9" s="14"/>
      <c r="G9" s="18" t="s">
        <v>45</v>
      </c>
      <c r="H9" s="56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M9" s="52"/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 t="s">
        <v>46</v>
      </c>
      <c r="K11" s="38"/>
      <c r="L11" s="39"/>
      <c r="M11" s="40"/>
      <c r="N11" s="31"/>
      <c r="O11" s="31"/>
      <c r="P11" s="41"/>
      <c r="Q11" s="37"/>
      <c r="R11" s="43" t="s">
        <v>47</v>
      </c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 t="s">
        <v>46</v>
      </c>
      <c r="K12" s="38"/>
      <c r="L12" s="39"/>
      <c r="M12" s="40"/>
      <c r="N12" s="31" t="str">
        <f t="shared" ref="N12:N60" si="0">IF(M12="","",M12/$E$9)</f>
        <v/>
      </c>
      <c r="O12" s="31" t="str">
        <f t="shared" ref="O12:O60" si="1">IF(M12="","",M12/$K$9)</f>
        <v/>
      </c>
      <c r="P12" s="41" t="str">
        <f t="shared" ref="P12:P59" si="2">IF(M12="","",IF($K$9=M12,$L$9,IF(M12&gt;=$H$9,"призер","участник")))</f>
        <v/>
      </c>
      <c r="Q12" s="37"/>
      <c r="R12" s="43" t="s">
        <v>47</v>
      </c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37" t="s">
        <v>46</v>
      </c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 t="s">
        <v>47</v>
      </c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 t="s">
        <v>46</v>
      </c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 t="s">
        <v>47</v>
      </c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 t="s">
        <v>46</v>
      </c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 t="s">
        <v>47</v>
      </c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 t="s">
        <v>46</v>
      </c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 t="s">
        <v>47</v>
      </c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 t="s">
        <v>46</v>
      </c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 t="s">
        <v>47</v>
      </c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 t="s">
        <v>46</v>
      </c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 t="s">
        <v>47</v>
      </c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 t="s">
        <v>46</v>
      </c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 t="s">
        <v>47</v>
      </c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 t="s">
        <v>46</v>
      </c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 t="s">
        <v>47</v>
      </c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 t="s">
        <v>46</v>
      </c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 t="s">
        <v>47</v>
      </c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 t="s">
        <v>46</v>
      </c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 t="s">
        <v>47</v>
      </c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si="0"/>
        <v/>
      </c>
      <c r="O43" s="31" t="str">
        <f t="shared" si="1"/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0"/>
        <v/>
      </c>
      <c r="O44" s="31" t="str">
        <f t="shared" si="1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0"/>
        <v/>
      </c>
      <c r="O45" s="31" t="str">
        <f t="shared" si="1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0"/>
        <v/>
      </c>
      <c r="O46" s="31" t="str">
        <f t="shared" si="1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0"/>
        <v/>
      </c>
      <c r="O47" s="31" t="str">
        <f t="shared" si="1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0"/>
        <v/>
      </c>
      <c r="O48" s="31" t="str">
        <f t="shared" si="1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0"/>
        <v/>
      </c>
      <c r="O49" s="31" t="str">
        <f t="shared" si="1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0"/>
        <v/>
      </c>
      <c r="O50" s="31" t="str">
        <f t="shared" si="1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0"/>
        <v/>
      </c>
      <c r="O51" s="31" t="str">
        <f t="shared" si="1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0"/>
        <v/>
      </c>
      <c r="O52" s="31" t="str">
        <f t="shared" si="1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0"/>
        <v/>
      </c>
      <c r="O53" s="31" t="str">
        <f t="shared" si="1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0"/>
        <v/>
      </c>
      <c r="O54" s="31" t="str">
        <f t="shared" si="1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0"/>
        <v/>
      </c>
      <c r="O55" s="31" t="str">
        <f t="shared" si="1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0"/>
        <v/>
      </c>
      <c r="O56" s="31" t="str">
        <f t="shared" si="1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0"/>
        <v/>
      </c>
      <c r="O57" s="31" t="str">
        <f t="shared" si="1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0"/>
        <v/>
      </c>
      <c r="O58" s="31" t="str">
        <f t="shared" si="1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0"/>
        <v/>
      </c>
      <c r="O59" s="31" t="str">
        <f t="shared" si="1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0"/>
        <v/>
      </c>
      <c r="O60" s="31" t="str">
        <f t="shared" si="1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2:P2"/>
    <mergeCell ref="C9:D9"/>
  </mergeCells>
  <conditionalFormatting sqref="C4:C5">
    <cfRule type="expression" dxfId="29" priority="3" stopIfTrue="1">
      <formula>ISBLANK(C4)</formula>
    </cfRule>
  </conditionalFormatting>
  <conditionalFormatting sqref="C8">
    <cfRule type="expression" dxfId="28" priority="2" stopIfTrue="1">
      <formula>ISBLANK(C8)</formula>
    </cfRule>
  </conditionalFormatting>
  <conditionalFormatting sqref="E9">
    <cfRule type="expression" dxfId="27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5"/>
  <sheetViews>
    <sheetView topLeftCell="J4" zoomScaleNormal="100" workbookViewId="0">
      <selection activeCell="U10" sqref="U10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113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COUNTA(M11:M38)</f>
        <v>28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111</v>
      </c>
      <c r="E4" s="16" t="s">
        <v>21</v>
      </c>
      <c r="F4" s="17"/>
      <c r="Q4" s="18" t="s">
        <v>33</v>
      </c>
      <c r="R4" s="19">
        <f>COUNTIF(P11:P38,"победитель")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v>9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COUNTIF(P11:P38,"участник")</f>
        <v>18</v>
      </c>
    </row>
    <row r="7" spans="1:21" x14ac:dyDescent="0.25">
      <c r="A7" s="49" t="s">
        <v>5</v>
      </c>
      <c r="B7" s="15"/>
      <c r="C7" s="49">
        <v>5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 t="s">
        <v>112</v>
      </c>
      <c r="F8" s="17"/>
      <c r="M8" s="52"/>
      <c r="Q8" s="22" t="s">
        <v>31</v>
      </c>
      <c r="R8" s="21">
        <f>(R4+R5)/R2</f>
        <v>0.35714285714285715</v>
      </c>
    </row>
    <row r="9" spans="1:21" x14ac:dyDescent="0.25">
      <c r="C9" s="60" t="s">
        <v>24</v>
      </c>
      <c r="D9" s="60"/>
      <c r="E9" s="14">
        <v>100</v>
      </c>
      <c r="G9" s="18" t="s">
        <v>45</v>
      </c>
      <c r="H9" s="56">
        <f>E9/2</f>
        <v>50</v>
      </c>
      <c r="J9" s="23" t="s">
        <v>13</v>
      </c>
      <c r="K9" s="24">
        <f>MAX(M11:M38)</f>
        <v>73</v>
      </c>
      <c r="L9" s="25" t="str">
        <f>IF(K9*100/E9&gt;=50,"победитель","участник")</f>
        <v>победитель</v>
      </c>
      <c r="M9" s="52"/>
      <c r="P9" s="26">
        <f>R8-45%</f>
        <v>-9.285714285714286E-2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70" t="s">
        <v>138</v>
      </c>
      <c r="D11" s="70" t="s">
        <v>139</v>
      </c>
      <c r="E11" s="70" t="s">
        <v>69</v>
      </c>
      <c r="F11" s="72">
        <v>41844</v>
      </c>
      <c r="G11" s="74" t="s">
        <v>48</v>
      </c>
      <c r="H11" s="74" t="s">
        <v>81</v>
      </c>
      <c r="I11" s="76" t="s">
        <v>81</v>
      </c>
      <c r="J11" s="76" t="s">
        <v>140</v>
      </c>
      <c r="K11" s="79" t="s">
        <v>141</v>
      </c>
      <c r="L11" s="74" t="s">
        <v>142</v>
      </c>
      <c r="M11" s="79">
        <v>73</v>
      </c>
      <c r="N11" s="83">
        <f>IF(M11="","",M11/$E$9)</f>
        <v>0.73</v>
      </c>
      <c r="O11" s="83">
        <f>IF(M11="","",M11/$K$9)</f>
        <v>1</v>
      </c>
      <c r="P11" s="79" t="str">
        <f>IF(M11="","",IF($K$9=M11,$L$9,IF(M11&gt;=$H$9,"призер","участник")))</f>
        <v>победитель</v>
      </c>
      <c r="Q11" s="76" t="s">
        <v>144</v>
      </c>
      <c r="R11" s="76" t="s">
        <v>140</v>
      </c>
    </row>
    <row r="12" spans="1:21" s="32" customFormat="1" ht="12.95" customHeight="1" x14ac:dyDescent="0.2">
      <c r="A12" s="28">
        <v>2</v>
      </c>
      <c r="B12" s="51" t="s">
        <v>12</v>
      </c>
      <c r="C12" s="34" t="s">
        <v>114</v>
      </c>
      <c r="D12" s="34" t="s">
        <v>115</v>
      </c>
      <c r="E12" s="34" t="s">
        <v>116</v>
      </c>
      <c r="F12" s="35" t="s">
        <v>117</v>
      </c>
      <c r="G12" s="36" t="s">
        <v>48</v>
      </c>
      <c r="H12" s="36" t="s">
        <v>81</v>
      </c>
      <c r="I12" s="37" t="s">
        <v>81</v>
      </c>
      <c r="J12" s="45" t="s">
        <v>46</v>
      </c>
      <c r="K12" s="38">
        <v>5</v>
      </c>
      <c r="L12" s="39" t="s">
        <v>118</v>
      </c>
      <c r="M12" s="40">
        <v>55</v>
      </c>
      <c r="N12" s="31">
        <f>IF(M12="","",M12/$E$9)</f>
        <v>0.55000000000000004</v>
      </c>
      <c r="O12" s="31">
        <f>IF(M12="","",M12/$K$9)</f>
        <v>0.75342465753424659</v>
      </c>
      <c r="P12" s="41" t="str">
        <f>IF(M12="","",IF($K$9=M12,$L$9,IF(M12&gt;=$H$9,"призер","участник")))</f>
        <v>призер</v>
      </c>
      <c r="Q12" s="37" t="s">
        <v>128</v>
      </c>
      <c r="R12" s="43" t="s">
        <v>47</v>
      </c>
    </row>
    <row r="13" spans="1:21" x14ac:dyDescent="0.25">
      <c r="A13" s="28">
        <v>3</v>
      </c>
      <c r="B13" s="51" t="s">
        <v>12</v>
      </c>
      <c r="C13" s="70" t="s">
        <v>145</v>
      </c>
      <c r="D13" s="70" t="s">
        <v>146</v>
      </c>
      <c r="E13" s="70" t="s">
        <v>147</v>
      </c>
      <c r="F13" s="72">
        <v>41969</v>
      </c>
      <c r="G13" s="74" t="s">
        <v>48</v>
      </c>
      <c r="H13" s="74" t="s">
        <v>81</v>
      </c>
      <c r="I13" s="76" t="s">
        <v>81</v>
      </c>
      <c r="J13" s="76" t="s">
        <v>140</v>
      </c>
      <c r="K13" s="79" t="s">
        <v>141</v>
      </c>
      <c r="L13" s="74" t="s">
        <v>148</v>
      </c>
      <c r="M13" s="79">
        <v>55</v>
      </c>
      <c r="N13" s="83">
        <f>IF(M13="","",M13/$E$9)</f>
        <v>0.55000000000000004</v>
      </c>
      <c r="O13" s="83">
        <f>IF(M13="","",M13/$K$9)</f>
        <v>0.75342465753424659</v>
      </c>
      <c r="P13" s="79" t="str">
        <f>IF(M13="","",IF($K$9=M13,$L$9,IF(M13&gt;=$H$9,"призер","участник")))</f>
        <v>призер</v>
      </c>
      <c r="Q13" s="76" t="s">
        <v>144</v>
      </c>
      <c r="R13" s="76" t="s">
        <v>140</v>
      </c>
    </row>
    <row r="14" spans="1:21" x14ac:dyDescent="0.25">
      <c r="A14" s="28">
        <v>4</v>
      </c>
      <c r="B14" s="51" t="s">
        <v>12</v>
      </c>
      <c r="C14" s="70" t="s">
        <v>150</v>
      </c>
      <c r="D14" s="70" t="s">
        <v>151</v>
      </c>
      <c r="E14" s="70" t="s">
        <v>152</v>
      </c>
      <c r="F14" s="87">
        <v>41934</v>
      </c>
      <c r="G14" s="74" t="s">
        <v>48</v>
      </c>
      <c r="H14" s="74" t="s">
        <v>81</v>
      </c>
      <c r="I14" s="89" t="s">
        <v>81</v>
      </c>
      <c r="J14" s="89" t="s">
        <v>140</v>
      </c>
      <c r="K14" s="90" t="s">
        <v>153</v>
      </c>
      <c r="L14" s="74" t="s">
        <v>118</v>
      </c>
      <c r="M14" s="79">
        <v>52</v>
      </c>
      <c r="N14" s="83">
        <f>IF(M14="","",M14/$E$9)</f>
        <v>0.52</v>
      </c>
      <c r="O14" s="83">
        <f>IF(M14="","",M14/$K$9)</f>
        <v>0.71232876712328763</v>
      </c>
      <c r="P14" s="79" t="str">
        <f>IF(M14="","",IF($K$9=M14,$L$9,IF(M14&gt;=$H$9,"призер","участник")))</f>
        <v>призер</v>
      </c>
      <c r="Q14" s="76" t="s">
        <v>144</v>
      </c>
      <c r="R14" s="76" t="s">
        <v>140</v>
      </c>
    </row>
    <row r="15" spans="1:21" x14ac:dyDescent="0.25">
      <c r="A15" s="28">
        <v>5</v>
      </c>
      <c r="B15" s="51" t="s">
        <v>12</v>
      </c>
      <c r="C15" s="71" t="s">
        <v>54</v>
      </c>
      <c r="D15" s="71" t="s">
        <v>55</v>
      </c>
      <c r="E15" s="71" t="s">
        <v>83</v>
      </c>
      <c r="F15" s="73" t="s">
        <v>86</v>
      </c>
      <c r="G15" s="75" t="s">
        <v>48</v>
      </c>
      <c r="H15" s="75" t="s">
        <v>81</v>
      </c>
      <c r="I15" s="77" t="s">
        <v>81</v>
      </c>
      <c r="J15" s="77" t="s">
        <v>46</v>
      </c>
      <c r="K15" s="80">
        <v>5</v>
      </c>
      <c r="L15" s="81" t="s">
        <v>120</v>
      </c>
      <c r="M15" s="82">
        <v>50</v>
      </c>
      <c r="N15" s="84">
        <f>IF(M15="","",M15/$E$9)</f>
        <v>0.5</v>
      </c>
      <c r="O15" s="84">
        <f>IF(M15="","",M15/$K$9)</f>
        <v>0.68493150684931503</v>
      </c>
      <c r="P15" s="85" t="str">
        <f>IF(M15="","",IF($K$9=M15,$L$9,IF(M15&gt;=$H$9,"призер","участник")))</f>
        <v>призер</v>
      </c>
      <c r="Q15" s="77" t="s">
        <v>128</v>
      </c>
      <c r="R15" s="86" t="s">
        <v>47</v>
      </c>
    </row>
    <row r="16" spans="1:21" x14ac:dyDescent="0.25">
      <c r="A16" s="28">
        <v>6</v>
      </c>
      <c r="B16" s="51" t="s">
        <v>12</v>
      </c>
      <c r="C16" s="71" t="s">
        <v>56</v>
      </c>
      <c r="D16" s="71" t="s">
        <v>57</v>
      </c>
      <c r="E16" s="71" t="s">
        <v>84</v>
      </c>
      <c r="F16" s="88" t="s">
        <v>87</v>
      </c>
      <c r="G16" s="75" t="s">
        <v>48</v>
      </c>
      <c r="H16" s="75" t="s">
        <v>81</v>
      </c>
      <c r="I16" s="78" t="s">
        <v>81</v>
      </c>
      <c r="J16" s="78" t="s">
        <v>46</v>
      </c>
      <c r="K16" s="91">
        <v>5</v>
      </c>
      <c r="L16" s="81" t="s">
        <v>119</v>
      </c>
      <c r="M16" s="82">
        <v>42</v>
      </c>
      <c r="N16" s="84">
        <f>IF(M16="","",M16/$E$9)</f>
        <v>0.42</v>
      </c>
      <c r="O16" s="84">
        <f>IF(M16="","",M16/$K$9)</f>
        <v>0.57534246575342463</v>
      </c>
      <c r="P16" s="85" t="s">
        <v>157</v>
      </c>
      <c r="Q16" s="77" t="s">
        <v>128</v>
      </c>
      <c r="R16" s="86" t="s">
        <v>47</v>
      </c>
    </row>
    <row r="17" spans="1:18" x14ac:dyDescent="0.25">
      <c r="A17" s="28">
        <v>7</v>
      </c>
      <c r="B17" s="51" t="s">
        <v>12</v>
      </c>
      <c r="C17" s="61" t="s">
        <v>154</v>
      </c>
      <c r="D17" s="61" t="s">
        <v>52</v>
      </c>
      <c r="E17" s="61" t="s">
        <v>155</v>
      </c>
      <c r="F17" s="62">
        <v>41622</v>
      </c>
      <c r="G17" s="63" t="s">
        <v>48</v>
      </c>
      <c r="H17" s="63" t="s">
        <v>81</v>
      </c>
      <c r="I17" s="64" t="s">
        <v>81</v>
      </c>
      <c r="J17" s="64" t="s">
        <v>140</v>
      </c>
      <c r="K17" s="65" t="s">
        <v>141</v>
      </c>
      <c r="L17" s="63" t="s">
        <v>156</v>
      </c>
      <c r="M17" s="65">
        <v>42</v>
      </c>
      <c r="N17" s="66">
        <f>IF(M17="","",M17/$E$9)</f>
        <v>0.42</v>
      </c>
      <c r="O17" s="66">
        <f>IF(M17="","",M17/$K$9)</f>
        <v>0.57534246575342463</v>
      </c>
      <c r="P17" s="65" t="s">
        <v>157</v>
      </c>
      <c r="Q17" s="64" t="s">
        <v>144</v>
      </c>
      <c r="R17" s="64" t="s">
        <v>140</v>
      </c>
    </row>
    <row r="18" spans="1:18" x14ac:dyDescent="0.25">
      <c r="A18" s="28">
        <v>8</v>
      </c>
      <c r="B18" s="51" t="s">
        <v>12</v>
      </c>
      <c r="C18" s="61" t="s">
        <v>158</v>
      </c>
      <c r="D18" s="61" t="s">
        <v>159</v>
      </c>
      <c r="E18" s="61" t="s">
        <v>98</v>
      </c>
      <c r="F18" s="62">
        <v>42276</v>
      </c>
      <c r="G18" s="63" t="s">
        <v>48</v>
      </c>
      <c r="H18" s="63" t="s">
        <v>81</v>
      </c>
      <c r="I18" s="64" t="s">
        <v>81</v>
      </c>
      <c r="J18" s="64" t="s">
        <v>140</v>
      </c>
      <c r="K18" s="65" t="s">
        <v>153</v>
      </c>
      <c r="L18" s="63" t="s">
        <v>156</v>
      </c>
      <c r="M18" s="65">
        <v>40</v>
      </c>
      <c r="N18" s="66">
        <f>IF(M18="","",M18/$E$9)</f>
        <v>0.4</v>
      </c>
      <c r="O18" s="66">
        <f>IF(M18="","",M18/$K$9)</f>
        <v>0.54794520547945202</v>
      </c>
      <c r="P18" s="65" t="s">
        <v>157</v>
      </c>
      <c r="Q18" s="64" t="s">
        <v>144</v>
      </c>
      <c r="R18" s="64" t="s">
        <v>140</v>
      </c>
    </row>
    <row r="19" spans="1:18" x14ac:dyDescent="0.25">
      <c r="A19" s="28">
        <v>9</v>
      </c>
      <c r="B19" s="51" t="s">
        <v>12</v>
      </c>
      <c r="C19" s="71" t="s">
        <v>51</v>
      </c>
      <c r="D19" s="71" t="s">
        <v>52</v>
      </c>
      <c r="E19" s="71" t="s">
        <v>53</v>
      </c>
      <c r="F19" s="73" t="s">
        <v>85</v>
      </c>
      <c r="G19" s="75" t="s">
        <v>48</v>
      </c>
      <c r="H19" s="75" t="s">
        <v>81</v>
      </c>
      <c r="I19" s="77" t="s">
        <v>81</v>
      </c>
      <c r="J19" s="77" t="s">
        <v>46</v>
      </c>
      <c r="K19" s="80">
        <v>5</v>
      </c>
      <c r="L19" s="81" t="s">
        <v>121</v>
      </c>
      <c r="M19" s="82">
        <v>37</v>
      </c>
      <c r="N19" s="84">
        <f>IF(M19="","",M19/$E$9)</f>
        <v>0.37</v>
      </c>
      <c r="O19" s="84">
        <f>IF(M19="","",M19/$K$9)</f>
        <v>0.50684931506849318</v>
      </c>
      <c r="P19" s="85" t="s">
        <v>157</v>
      </c>
      <c r="Q19" s="77" t="s">
        <v>128</v>
      </c>
      <c r="R19" s="86" t="s">
        <v>47</v>
      </c>
    </row>
    <row r="20" spans="1:18" x14ac:dyDescent="0.25">
      <c r="A20" s="28">
        <v>10</v>
      </c>
      <c r="B20" s="51" t="s">
        <v>12</v>
      </c>
      <c r="C20" s="61" t="s">
        <v>160</v>
      </c>
      <c r="D20" s="61" t="s">
        <v>161</v>
      </c>
      <c r="E20" s="61" t="s">
        <v>162</v>
      </c>
      <c r="F20" s="62">
        <v>41649</v>
      </c>
      <c r="G20" s="63" t="s">
        <v>48</v>
      </c>
      <c r="H20" s="63" t="s">
        <v>81</v>
      </c>
      <c r="I20" s="64" t="s">
        <v>81</v>
      </c>
      <c r="J20" s="64" t="s">
        <v>140</v>
      </c>
      <c r="K20" s="65" t="s">
        <v>153</v>
      </c>
      <c r="L20" s="63" t="s">
        <v>163</v>
      </c>
      <c r="M20" s="65">
        <v>36</v>
      </c>
      <c r="N20" s="66">
        <f>IF(M20="","",M20/$E$9)</f>
        <v>0.36</v>
      </c>
      <c r="O20" s="66">
        <f>IF(M20="","",M20/$K$9)</f>
        <v>0.49315068493150682</v>
      </c>
      <c r="P20" s="65" t="s">
        <v>157</v>
      </c>
      <c r="Q20" s="64" t="s">
        <v>144</v>
      </c>
      <c r="R20" s="64" t="s">
        <v>140</v>
      </c>
    </row>
    <row r="21" spans="1:18" x14ac:dyDescent="0.25">
      <c r="A21" s="28">
        <v>11</v>
      </c>
      <c r="B21" s="51" t="s">
        <v>12</v>
      </c>
      <c r="C21" s="61" t="s">
        <v>164</v>
      </c>
      <c r="D21" s="61" t="s">
        <v>165</v>
      </c>
      <c r="E21" s="61" t="s">
        <v>100</v>
      </c>
      <c r="F21" s="62">
        <v>41865</v>
      </c>
      <c r="G21" s="63" t="s">
        <v>48</v>
      </c>
      <c r="H21" s="63" t="s">
        <v>81</v>
      </c>
      <c r="I21" s="64" t="s">
        <v>81</v>
      </c>
      <c r="J21" s="64" t="s">
        <v>140</v>
      </c>
      <c r="K21" s="65" t="s">
        <v>153</v>
      </c>
      <c r="L21" s="63" t="s">
        <v>166</v>
      </c>
      <c r="M21" s="65">
        <v>25</v>
      </c>
      <c r="N21" s="66">
        <f>IF(M21="","",M21/$E$9)</f>
        <v>0.25</v>
      </c>
      <c r="O21" s="66">
        <f>IF(M21="","",M21/$K$9)</f>
        <v>0.34246575342465752</v>
      </c>
      <c r="P21" s="65" t="s">
        <v>167</v>
      </c>
      <c r="Q21" s="64" t="s">
        <v>144</v>
      </c>
      <c r="R21" s="64" t="s">
        <v>140</v>
      </c>
    </row>
    <row r="22" spans="1:18" x14ac:dyDescent="0.25">
      <c r="A22" s="28">
        <v>12</v>
      </c>
      <c r="B22" s="51" t="s">
        <v>12</v>
      </c>
      <c r="C22" s="61" t="s">
        <v>168</v>
      </c>
      <c r="D22" s="61" t="s">
        <v>169</v>
      </c>
      <c r="E22" s="61" t="s">
        <v>170</v>
      </c>
      <c r="F22" s="62">
        <v>42090</v>
      </c>
      <c r="G22" s="63" t="s">
        <v>48</v>
      </c>
      <c r="H22" s="63" t="s">
        <v>81</v>
      </c>
      <c r="I22" s="64" t="s">
        <v>81</v>
      </c>
      <c r="J22" s="64" t="s">
        <v>140</v>
      </c>
      <c r="K22" s="65" t="s">
        <v>141</v>
      </c>
      <c r="L22" s="63" t="s">
        <v>171</v>
      </c>
      <c r="M22" s="65">
        <v>24</v>
      </c>
      <c r="N22" s="66">
        <f>IF(M22="","",M22/$E$9)</f>
        <v>0.24</v>
      </c>
      <c r="O22" s="66">
        <f>IF(M22="","",M22/$K$9)</f>
        <v>0.32876712328767121</v>
      </c>
      <c r="P22" s="65" t="str">
        <f>IF(M22="","",IF($K$9=M22,$L$9,IF(M22&gt;=$H$9,"призер","участник")))</f>
        <v>участник</v>
      </c>
      <c r="Q22" s="64" t="s">
        <v>144</v>
      </c>
      <c r="R22" s="64" t="s">
        <v>140</v>
      </c>
    </row>
    <row r="23" spans="1:18" x14ac:dyDescent="0.25">
      <c r="A23" s="28">
        <v>13</v>
      </c>
      <c r="B23" s="51" t="s">
        <v>12</v>
      </c>
      <c r="C23" s="61" t="s">
        <v>172</v>
      </c>
      <c r="D23" s="61" t="s">
        <v>173</v>
      </c>
      <c r="E23" s="61" t="s">
        <v>174</v>
      </c>
      <c r="F23" s="62">
        <v>41890</v>
      </c>
      <c r="G23" s="63" t="s">
        <v>48</v>
      </c>
      <c r="H23" s="63" t="s">
        <v>81</v>
      </c>
      <c r="I23" s="64" t="s">
        <v>81</v>
      </c>
      <c r="J23" s="64" t="s">
        <v>140</v>
      </c>
      <c r="K23" s="65" t="s">
        <v>141</v>
      </c>
      <c r="L23" s="63" t="s">
        <v>175</v>
      </c>
      <c r="M23" s="65">
        <v>24</v>
      </c>
      <c r="N23" s="66">
        <f>IF(M23="","",M23/$E$9)</f>
        <v>0.24</v>
      </c>
      <c r="O23" s="66">
        <f>IF(M23="","",M23/$K$9)</f>
        <v>0.32876712328767121</v>
      </c>
      <c r="P23" s="65" t="str">
        <f>IF(M23="","",IF($K$9=M23,$L$9,IF(M23&gt;=$H$9,"призер","участник")))</f>
        <v>участник</v>
      </c>
      <c r="Q23" s="64" t="s">
        <v>144</v>
      </c>
      <c r="R23" s="64" t="s">
        <v>140</v>
      </c>
    </row>
    <row r="24" spans="1:18" x14ac:dyDescent="0.25">
      <c r="A24" s="28">
        <v>14</v>
      </c>
      <c r="B24" s="51" t="s">
        <v>12</v>
      </c>
      <c r="C24" s="61" t="s">
        <v>176</v>
      </c>
      <c r="D24" s="61" t="s">
        <v>177</v>
      </c>
      <c r="E24" s="61" t="s">
        <v>84</v>
      </c>
      <c r="F24" s="62">
        <v>40575</v>
      </c>
      <c r="G24" s="63" t="s">
        <v>48</v>
      </c>
      <c r="H24" s="63" t="s">
        <v>81</v>
      </c>
      <c r="I24" s="64" t="s">
        <v>81</v>
      </c>
      <c r="J24" s="64" t="s">
        <v>140</v>
      </c>
      <c r="K24" s="65" t="s">
        <v>141</v>
      </c>
      <c r="L24" s="63" t="s">
        <v>178</v>
      </c>
      <c r="M24" s="65">
        <v>22</v>
      </c>
      <c r="N24" s="66">
        <f>IF(M24="","",M24/$E$9)</f>
        <v>0.22</v>
      </c>
      <c r="O24" s="66">
        <f>IF(M24="","",M24/$K$9)</f>
        <v>0.30136986301369861</v>
      </c>
      <c r="P24" s="65" t="str">
        <f>IF(M24="","",IF($K$9=M24,$L$9,IF(M24&gt;=$H$9,"призер","участник")))</f>
        <v>участник</v>
      </c>
      <c r="Q24" s="64" t="s">
        <v>144</v>
      </c>
      <c r="R24" s="64" t="s">
        <v>140</v>
      </c>
    </row>
    <row r="25" spans="1:18" x14ac:dyDescent="0.25">
      <c r="A25" s="28">
        <v>15</v>
      </c>
      <c r="B25" s="51" t="s">
        <v>12</v>
      </c>
      <c r="C25" s="61" t="s">
        <v>179</v>
      </c>
      <c r="D25" s="61" t="s">
        <v>180</v>
      </c>
      <c r="E25" s="61" t="s">
        <v>181</v>
      </c>
      <c r="F25" s="62">
        <v>41963</v>
      </c>
      <c r="G25" s="63" t="s">
        <v>48</v>
      </c>
      <c r="H25" s="63" t="s">
        <v>81</v>
      </c>
      <c r="I25" s="64" t="s">
        <v>81</v>
      </c>
      <c r="J25" s="64" t="s">
        <v>140</v>
      </c>
      <c r="K25" s="65" t="s">
        <v>141</v>
      </c>
      <c r="L25" s="63" t="s">
        <v>182</v>
      </c>
      <c r="M25" s="65">
        <v>22</v>
      </c>
      <c r="N25" s="66">
        <f>IF(M25="","",M25/$E$9)</f>
        <v>0.22</v>
      </c>
      <c r="O25" s="66">
        <f>IF(M25="","",M25/$K$9)</f>
        <v>0.30136986301369861</v>
      </c>
      <c r="P25" s="65" t="str">
        <f>IF(M25="","",IF($K$9=M25,$L$9,IF(M25&gt;=$H$9,"призер","участник")))</f>
        <v>участник</v>
      </c>
      <c r="Q25" s="64" t="s">
        <v>144</v>
      </c>
      <c r="R25" s="64" t="s">
        <v>140</v>
      </c>
    </row>
    <row r="26" spans="1:18" x14ac:dyDescent="0.25">
      <c r="A26" s="28">
        <v>16</v>
      </c>
      <c r="B26" s="51" t="s">
        <v>12</v>
      </c>
      <c r="C26" s="61" t="s">
        <v>183</v>
      </c>
      <c r="D26" s="61" t="s">
        <v>184</v>
      </c>
      <c r="E26" s="61" t="s">
        <v>185</v>
      </c>
      <c r="F26" s="62">
        <v>41938</v>
      </c>
      <c r="G26" s="63" t="s">
        <v>48</v>
      </c>
      <c r="H26" s="63" t="s">
        <v>81</v>
      </c>
      <c r="I26" s="64" t="s">
        <v>81</v>
      </c>
      <c r="J26" s="64" t="s">
        <v>140</v>
      </c>
      <c r="K26" s="65" t="s">
        <v>153</v>
      </c>
      <c r="L26" s="63" t="s">
        <v>119</v>
      </c>
      <c r="M26" s="65">
        <v>22</v>
      </c>
      <c r="N26" s="66">
        <f>IF(M26="","",M26/$E$9)</f>
        <v>0.22</v>
      </c>
      <c r="O26" s="66">
        <f>IF(M26="","",M26/$K$9)</f>
        <v>0.30136986301369861</v>
      </c>
      <c r="P26" s="65" t="str">
        <f>IF(M26="","",IF($K$9=M26,$L$9,IF(M26&gt;=$H$9,"призер","участник")))</f>
        <v>участник</v>
      </c>
      <c r="Q26" s="64" t="s">
        <v>144</v>
      </c>
      <c r="R26" s="64" t="s">
        <v>140</v>
      </c>
    </row>
    <row r="27" spans="1:18" x14ac:dyDescent="0.25">
      <c r="A27" s="28">
        <v>17</v>
      </c>
      <c r="B27" s="51" t="s">
        <v>12</v>
      </c>
      <c r="C27" s="61" t="s">
        <v>186</v>
      </c>
      <c r="D27" s="61" t="s">
        <v>187</v>
      </c>
      <c r="E27" s="61" t="s">
        <v>88</v>
      </c>
      <c r="F27" s="62">
        <v>41612</v>
      </c>
      <c r="G27" s="63" t="s">
        <v>48</v>
      </c>
      <c r="H27" s="63" t="s">
        <v>81</v>
      </c>
      <c r="I27" s="64" t="s">
        <v>81</v>
      </c>
      <c r="J27" s="64" t="s">
        <v>140</v>
      </c>
      <c r="K27" s="65" t="s">
        <v>153</v>
      </c>
      <c r="L27" s="63" t="s">
        <v>188</v>
      </c>
      <c r="M27" s="65">
        <v>22</v>
      </c>
      <c r="N27" s="66">
        <f>IF(M27="","",M27/$E$9)</f>
        <v>0.22</v>
      </c>
      <c r="O27" s="66">
        <f>IF(M27="","",M27/$K$9)</f>
        <v>0.30136986301369861</v>
      </c>
      <c r="P27" s="65" t="str">
        <f>IF(M27="","",IF($K$9=M27,$L$9,IF(M27&gt;=$H$9,"призер","участник")))</f>
        <v>участник</v>
      </c>
      <c r="Q27" s="64" t="s">
        <v>144</v>
      </c>
      <c r="R27" s="64" t="s">
        <v>140</v>
      </c>
    </row>
    <row r="28" spans="1:18" x14ac:dyDescent="0.25">
      <c r="A28" s="28">
        <v>18</v>
      </c>
      <c r="B28" s="51" t="s">
        <v>12</v>
      </c>
      <c r="C28" s="61" t="s">
        <v>189</v>
      </c>
      <c r="D28" s="61" t="s">
        <v>190</v>
      </c>
      <c r="E28" s="61" t="s">
        <v>191</v>
      </c>
      <c r="F28" s="62">
        <v>41958</v>
      </c>
      <c r="G28" s="63" t="s">
        <v>48</v>
      </c>
      <c r="H28" s="63" t="s">
        <v>81</v>
      </c>
      <c r="I28" s="64" t="s">
        <v>81</v>
      </c>
      <c r="J28" s="64" t="s">
        <v>140</v>
      </c>
      <c r="K28" s="65" t="s">
        <v>141</v>
      </c>
      <c r="L28" s="63" t="s">
        <v>192</v>
      </c>
      <c r="M28" s="65">
        <v>20</v>
      </c>
      <c r="N28" s="66">
        <f>IF(M28="","",M28/$E$9)</f>
        <v>0.2</v>
      </c>
      <c r="O28" s="66">
        <f>IF(M28="","",M28/$K$9)</f>
        <v>0.27397260273972601</v>
      </c>
      <c r="P28" s="65" t="str">
        <f>IF(M28="","",IF($K$9=M28,$L$9,IF(M28&gt;=$H$9,"призер","участник")))</f>
        <v>участник</v>
      </c>
      <c r="Q28" s="64" t="s">
        <v>144</v>
      </c>
      <c r="R28" s="64" t="s">
        <v>140</v>
      </c>
    </row>
    <row r="29" spans="1:18" x14ac:dyDescent="0.25">
      <c r="A29" s="28">
        <v>19</v>
      </c>
      <c r="B29" s="51" t="s">
        <v>12</v>
      </c>
      <c r="C29" s="61" t="s">
        <v>193</v>
      </c>
      <c r="D29" s="61" t="s">
        <v>194</v>
      </c>
      <c r="E29" s="61" t="s">
        <v>195</v>
      </c>
      <c r="F29" s="62">
        <v>41805</v>
      </c>
      <c r="G29" s="63" t="s">
        <v>48</v>
      </c>
      <c r="H29" s="63" t="s">
        <v>81</v>
      </c>
      <c r="I29" s="64" t="s">
        <v>81</v>
      </c>
      <c r="J29" s="64" t="s">
        <v>140</v>
      </c>
      <c r="K29" s="65" t="s">
        <v>153</v>
      </c>
      <c r="L29" s="63" t="s">
        <v>196</v>
      </c>
      <c r="M29" s="65">
        <v>19</v>
      </c>
      <c r="N29" s="66">
        <f>IF(M29="","",M29/$E$9)</f>
        <v>0.19</v>
      </c>
      <c r="O29" s="66">
        <f>IF(M29="","",M29/$K$9)</f>
        <v>0.26027397260273971</v>
      </c>
      <c r="P29" s="65" t="str">
        <f>IF(M29="","",IF($K$9=M29,$L$9,IF(M29&gt;=$H$9,"призер","участник")))</f>
        <v>участник</v>
      </c>
      <c r="Q29" s="64" t="s">
        <v>144</v>
      </c>
      <c r="R29" s="64" t="s">
        <v>140</v>
      </c>
    </row>
    <row r="30" spans="1:18" x14ac:dyDescent="0.25">
      <c r="A30" s="28">
        <v>20</v>
      </c>
      <c r="B30" s="51" t="s">
        <v>12</v>
      </c>
      <c r="C30" s="61" t="s">
        <v>197</v>
      </c>
      <c r="D30" s="61" t="s">
        <v>198</v>
      </c>
      <c r="E30" s="61" t="s">
        <v>199</v>
      </c>
      <c r="F30" s="62">
        <v>41624</v>
      </c>
      <c r="G30" s="63" t="s">
        <v>48</v>
      </c>
      <c r="H30" s="63" t="s">
        <v>81</v>
      </c>
      <c r="I30" s="64" t="s">
        <v>81</v>
      </c>
      <c r="J30" s="64" t="s">
        <v>140</v>
      </c>
      <c r="K30" s="65" t="s">
        <v>141</v>
      </c>
      <c r="L30" s="63" t="s">
        <v>200</v>
      </c>
      <c r="M30" s="65">
        <v>16</v>
      </c>
      <c r="N30" s="66">
        <f>IF(M30="","",M30/$E$9)</f>
        <v>0.16</v>
      </c>
      <c r="O30" s="66">
        <f>IF(M30="","",M30/$K$9)</f>
        <v>0.21917808219178081</v>
      </c>
      <c r="P30" s="65" t="str">
        <f>IF(M30="","",IF($K$9=M30,$L$9,IF(M30&gt;=$H$9,"призер","участник")))</f>
        <v>участник</v>
      </c>
      <c r="Q30" s="64" t="s">
        <v>144</v>
      </c>
      <c r="R30" s="64" t="s">
        <v>140</v>
      </c>
    </row>
    <row r="31" spans="1:18" x14ac:dyDescent="0.25">
      <c r="A31" s="28">
        <v>21</v>
      </c>
      <c r="B31" s="51" t="s">
        <v>12</v>
      </c>
      <c r="C31" s="61" t="s">
        <v>201</v>
      </c>
      <c r="D31" s="61" t="s">
        <v>180</v>
      </c>
      <c r="E31" s="61" t="s">
        <v>181</v>
      </c>
      <c r="F31" s="62">
        <v>41609</v>
      </c>
      <c r="G31" s="63" t="s">
        <v>48</v>
      </c>
      <c r="H31" s="63" t="s">
        <v>81</v>
      </c>
      <c r="I31" s="64" t="s">
        <v>81</v>
      </c>
      <c r="J31" s="64" t="s">
        <v>140</v>
      </c>
      <c r="K31" s="65" t="s">
        <v>153</v>
      </c>
      <c r="L31" s="63" t="s">
        <v>202</v>
      </c>
      <c r="M31" s="65">
        <v>14</v>
      </c>
      <c r="N31" s="66">
        <f>IF(M31="","",M31/$E$9)</f>
        <v>0.14000000000000001</v>
      </c>
      <c r="O31" s="66">
        <f>IF(M31="","",M31/$K$9)</f>
        <v>0.19178082191780821</v>
      </c>
      <c r="P31" s="65" t="str">
        <f>IF(M31="","",IF($K$9=M31,$L$9,IF(M31&gt;=$H$9,"призер","участник")))</f>
        <v>участник</v>
      </c>
      <c r="Q31" s="64" t="s">
        <v>144</v>
      </c>
      <c r="R31" s="64" t="s">
        <v>140</v>
      </c>
    </row>
    <row r="32" spans="1:18" x14ac:dyDescent="0.25">
      <c r="A32" s="28">
        <v>22</v>
      </c>
      <c r="B32" s="51" t="s">
        <v>12</v>
      </c>
      <c r="C32" s="61" t="s">
        <v>203</v>
      </c>
      <c r="D32" s="61" t="s">
        <v>204</v>
      </c>
      <c r="E32" s="61" t="s">
        <v>199</v>
      </c>
      <c r="F32" s="62">
        <v>41677</v>
      </c>
      <c r="G32" s="63" t="s">
        <v>48</v>
      </c>
      <c r="H32" s="63" t="s">
        <v>81</v>
      </c>
      <c r="I32" s="64" t="s">
        <v>81</v>
      </c>
      <c r="J32" s="64" t="s">
        <v>140</v>
      </c>
      <c r="K32" s="65" t="s">
        <v>153</v>
      </c>
      <c r="L32" s="63" t="s">
        <v>205</v>
      </c>
      <c r="M32" s="65">
        <v>12</v>
      </c>
      <c r="N32" s="66">
        <f>IF(M32="","",M32/$E$9)</f>
        <v>0.12</v>
      </c>
      <c r="O32" s="66">
        <f>IF(M32="","",M32/$K$9)</f>
        <v>0.16438356164383561</v>
      </c>
      <c r="P32" s="65" t="str">
        <f>IF(M32="","",IF($K$9=M32,$L$9,IF(M32&gt;=$H$9,"призер","участник")))</f>
        <v>участник</v>
      </c>
      <c r="Q32" s="64" t="s">
        <v>144</v>
      </c>
      <c r="R32" s="64" t="s">
        <v>140</v>
      </c>
    </row>
    <row r="33" spans="1:18" x14ac:dyDescent="0.25">
      <c r="A33" s="28">
        <v>23</v>
      </c>
      <c r="B33" s="51" t="s">
        <v>12</v>
      </c>
      <c r="C33" s="61" t="s">
        <v>206</v>
      </c>
      <c r="D33" s="61" t="s">
        <v>207</v>
      </c>
      <c r="E33" s="61" t="s">
        <v>208</v>
      </c>
      <c r="F33" s="62">
        <v>41890</v>
      </c>
      <c r="G33" s="63" t="s">
        <v>48</v>
      </c>
      <c r="H33" s="63" t="s">
        <v>81</v>
      </c>
      <c r="I33" s="64" t="s">
        <v>81</v>
      </c>
      <c r="J33" s="64" t="s">
        <v>140</v>
      </c>
      <c r="K33" s="65" t="s">
        <v>141</v>
      </c>
      <c r="L33" s="63" t="s">
        <v>209</v>
      </c>
      <c r="M33" s="65">
        <v>10</v>
      </c>
      <c r="N33" s="66">
        <f>IF(M33="","",M33/$E$9)</f>
        <v>0.1</v>
      </c>
      <c r="O33" s="66">
        <f>IF(M33="","",M33/$K$9)</f>
        <v>0.13698630136986301</v>
      </c>
      <c r="P33" s="65" t="str">
        <f>IF(M33="","",IF($K$9=M33,$L$9,IF(M33&gt;=$H$9,"призер","участник")))</f>
        <v>участник</v>
      </c>
      <c r="Q33" s="64" t="s">
        <v>144</v>
      </c>
      <c r="R33" s="64" t="s">
        <v>140</v>
      </c>
    </row>
    <row r="34" spans="1:18" x14ac:dyDescent="0.25">
      <c r="A34" s="28">
        <v>24</v>
      </c>
      <c r="B34" s="51" t="s">
        <v>12</v>
      </c>
      <c r="C34" s="61" t="s">
        <v>210</v>
      </c>
      <c r="D34" s="61" t="s">
        <v>52</v>
      </c>
      <c r="E34" s="61" t="s">
        <v>211</v>
      </c>
      <c r="F34" s="62">
        <v>41771</v>
      </c>
      <c r="G34" s="63" t="s">
        <v>48</v>
      </c>
      <c r="H34" s="63" t="s">
        <v>81</v>
      </c>
      <c r="I34" s="64" t="s">
        <v>81</v>
      </c>
      <c r="J34" s="64" t="s">
        <v>140</v>
      </c>
      <c r="K34" s="65" t="s">
        <v>153</v>
      </c>
      <c r="L34" s="63" t="s">
        <v>212</v>
      </c>
      <c r="M34" s="65">
        <v>10</v>
      </c>
      <c r="N34" s="66">
        <f>IF(M34="","",M34/$E$9)</f>
        <v>0.1</v>
      </c>
      <c r="O34" s="66">
        <f>IF(M34="","",M34/$K$9)</f>
        <v>0.13698630136986301</v>
      </c>
      <c r="P34" s="65" t="str">
        <f>IF(M34="","",IF($K$9=M34,$L$9,IF(M34&gt;=$H$9,"призер","участник")))</f>
        <v>участник</v>
      </c>
      <c r="Q34" s="64" t="s">
        <v>144</v>
      </c>
      <c r="R34" s="64" t="s">
        <v>140</v>
      </c>
    </row>
    <row r="35" spans="1:18" x14ac:dyDescent="0.25">
      <c r="A35" s="28">
        <v>25</v>
      </c>
      <c r="B35" s="51" t="s">
        <v>12</v>
      </c>
      <c r="C35" s="61" t="s">
        <v>213</v>
      </c>
      <c r="D35" s="61" t="s">
        <v>214</v>
      </c>
      <c r="E35" s="61" t="s">
        <v>215</v>
      </c>
      <c r="F35" s="62">
        <v>41910</v>
      </c>
      <c r="G35" s="63" t="s">
        <v>48</v>
      </c>
      <c r="H35" s="63" t="s">
        <v>81</v>
      </c>
      <c r="I35" s="64" t="s">
        <v>81</v>
      </c>
      <c r="J35" s="64" t="s">
        <v>140</v>
      </c>
      <c r="K35" s="65" t="s">
        <v>153</v>
      </c>
      <c r="L35" s="63" t="s">
        <v>216</v>
      </c>
      <c r="M35" s="65">
        <v>9</v>
      </c>
      <c r="N35" s="66">
        <f>IF(M35="","",M35/$E$9)</f>
        <v>0.09</v>
      </c>
      <c r="O35" s="66">
        <f>IF(M35="","",M35/$K$9)</f>
        <v>0.12328767123287671</v>
      </c>
      <c r="P35" s="65" t="str">
        <f>IF(M35="","",IF($K$9=M35,$L$9,IF(M35&gt;=$H$9,"призер","участник")))</f>
        <v>участник</v>
      </c>
      <c r="Q35" s="64" t="s">
        <v>144</v>
      </c>
      <c r="R35" s="64" t="s">
        <v>140</v>
      </c>
    </row>
    <row r="36" spans="1:18" x14ac:dyDescent="0.25">
      <c r="A36" s="28">
        <v>26</v>
      </c>
      <c r="B36" s="51" t="s">
        <v>12</v>
      </c>
      <c r="C36" s="61" t="s">
        <v>217</v>
      </c>
      <c r="D36" s="61" t="s">
        <v>146</v>
      </c>
      <c r="E36" s="61" t="s">
        <v>218</v>
      </c>
      <c r="F36" s="62" t="s">
        <v>219</v>
      </c>
      <c r="G36" s="63" t="s">
        <v>48</v>
      </c>
      <c r="H36" s="63" t="s">
        <v>81</v>
      </c>
      <c r="I36" s="64" t="s">
        <v>81</v>
      </c>
      <c r="J36" s="64" t="s">
        <v>140</v>
      </c>
      <c r="K36" s="65" t="s">
        <v>141</v>
      </c>
      <c r="L36" s="63" t="s">
        <v>220</v>
      </c>
      <c r="M36" s="65">
        <v>5</v>
      </c>
      <c r="N36" s="66">
        <f>IF(M36="","",M36/$E$9)</f>
        <v>0.05</v>
      </c>
      <c r="O36" s="66">
        <f>IF(M36="","",M36/$K$9)</f>
        <v>6.8493150684931503E-2</v>
      </c>
      <c r="P36" s="65" t="str">
        <f>IF(M36="","",IF($K$9=M36,$L$9,IF(M36&gt;=$H$9,"призер","участник")))</f>
        <v>участник</v>
      </c>
      <c r="Q36" s="64" t="s">
        <v>144</v>
      </c>
      <c r="R36" s="64" t="s">
        <v>140</v>
      </c>
    </row>
    <row r="37" spans="1:18" x14ac:dyDescent="0.25">
      <c r="A37" s="28">
        <v>27</v>
      </c>
      <c r="B37" s="51" t="s">
        <v>12</v>
      </c>
      <c r="C37" s="61" t="s">
        <v>221</v>
      </c>
      <c r="D37" s="61" t="s">
        <v>222</v>
      </c>
      <c r="E37" s="61" t="s">
        <v>218</v>
      </c>
      <c r="F37" s="62">
        <v>41422</v>
      </c>
      <c r="G37" s="63" t="s">
        <v>48</v>
      </c>
      <c r="H37" s="63" t="s">
        <v>81</v>
      </c>
      <c r="I37" s="64" t="s">
        <v>81</v>
      </c>
      <c r="J37" s="64" t="s">
        <v>140</v>
      </c>
      <c r="K37" s="65" t="s">
        <v>153</v>
      </c>
      <c r="L37" s="63" t="s">
        <v>120</v>
      </c>
      <c r="M37" s="65">
        <v>0</v>
      </c>
      <c r="N37" s="66">
        <f>IF(M37="","",M37/$E$9)</f>
        <v>0</v>
      </c>
      <c r="O37" s="66">
        <f>IF(M37="","",M37/$K$9)</f>
        <v>0</v>
      </c>
      <c r="P37" s="65" t="str">
        <f>IF(M37="","",IF($K$9=M37,$L$9,IF(M37&gt;=$H$9,"призер","участник")))</f>
        <v>участник</v>
      </c>
      <c r="Q37" s="64" t="s">
        <v>144</v>
      </c>
      <c r="R37" s="64" t="s">
        <v>140</v>
      </c>
    </row>
    <row r="38" spans="1:18" x14ac:dyDescent="0.25">
      <c r="A38" s="28">
        <v>28</v>
      </c>
      <c r="B38" s="51" t="s">
        <v>12</v>
      </c>
      <c r="C38" s="61" t="s">
        <v>223</v>
      </c>
      <c r="D38" s="61" t="s">
        <v>224</v>
      </c>
      <c r="E38" s="61" t="s">
        <v>225</v>
      </c>
      <c r="F38" s="62">
        <v>41845</v>
      </c>
      <c r="G38" s="63" t="s">
        <v>48</v>
      </c>
      <c r="H38" s="63" t="s">
        <v>81</v>
      </c>
      <c r="I38" s="64" t="s">
        <v>81</v>
      </c>
      <c r="J38" s="64" t="s">
        <v>140</v>
      </c>
      <c r="K38" s="65" t="s">
        <v>153</v>
      </c>
      <c r="L38" s="63" t="s">
        <v>226</v>
      </c>
      <c r="M38" s="65">
        <v>0</v>
      </c>
      <c r="N38" s="66">
        <f>IF(M38="","",M38/$E$9)</f>
        <v>0</v>
      </c>
      <c r="O38" s="66">
        <f>IF(M38="","",M38/$K$9)</f>
        <v>0</v>
      </c>
      <c r="P38" s="65" t="str">
        <f>IF(M38="","",IF($K$9=M38,$L$9,IF(M38&gt;=$H$9,"призер","участник")))</f>
        <v>участник</v>
      </c>
      <c r="Q38" s="64" t="s">
        <v>144</v>
      </c>
      <c r="R38" s="64" t="s">
        <v>140</v>
      </c>
    </row>
    <row r="40" spans="1:18" x14ac:dyDescent="0.25">
      <c r="B40" s="92" t="s">
        <v>23</v>
      </c>
      <c r="C40" s="93" t="s">
        <v>227</v>
      </c>
      <c r="D40" s="93"/>
      <c r="E40" s="93"/>
    </row>
    <row r="41" spans="1:18" x14ac:dyDescent="0.25">
      <c r="B41" s="93"/>
      <c r="C41" s="93" t="s">
        <v>228</v>
      </c>
      <c r="D41" s="93"/>
      <c r="E41" s="93" t="s">
        <v>229</v>
      </c>
    </row>
    <row r="42" spans="1:18" x14ac:dyDescent="0.25">
      <c r="B42" s="93"/>
      <c r="C42" s="93" t="s">
        <v>230</v>
      </c>
      <c r="D42" s="93"/>
      <c r="E42" s="93" t="s">
        <v>231</v>
      </c>
    </row>
    <row r="43" spans="1:18" x14ac:dyDescent="0.25">
      <c r="B43" s="93"/>
      <c r="C43" s="93"/>
      <c r="D43" s="93"/>
      <c r="E43" s="93" t="s">
        <v>232</v>
      </c>
    </row>
    <row r="44" spans="1:18" x14ac:dyDescent="0.25">
      <c r="B44" s="93"/>
      <c r="C44" s="93"/>
      <c r="D44" s="93"/>
      <c r="E44" s="93" t="s">
        <v>233</v>
      </c>
    </row>
    <row r="45" spans="1:18" x14ac:dyDescent="0.25">
      <c r="B45" s="93"/>
      <c r="C45" s="93"/>
      <c r="D45" s="93"/>
      <c r="E45" s="93" t="s">
        <v>234</v>
      </c>
    </row>
  </sheetData>
  <protectedRanges>
    <protectedRange sqref="N11:N38" name="Диапазон1_3_1"/>
    <protectedRange sqref="O11:O38" name="Диапазон1_1_1_1"/>
    <protectedRange sqref="P11:P38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26" priority="3" stopIfTrue="1">
      <formula>ISBLANK(C4)</formula>
    </cfRule>
  </conditionalFormatting>
  <conditionalFormatting sqref="C8">
    <cfRule type="expression" dxfId="25" priority="2" stopIfTrue="1">
      <formula>ISBLANK(C8)</formula>
    </cfRule>
  </conditionalFormatting>
  <conditionalFormatting sqref="E9">
    <cfRule type="expression" dxfId="24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3"/>
  <sheetViews>
    <sheetView topLeftCell="I1" zoomScaleNormal="100" workbookViewId="0">
      <selection activeCell="T9" sqref="T9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122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COUNTA(M11:M26)</f>
        <v>16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111</v>
      </c>
      <c r="E4" s="16" t="s">
        <v>21</v>
      </c>
      <c r="F4" s="17"/>
      <c r="Q4" s="18" t="s">
        <v>33</v>
      </c>
      <c r="R4" s="19">
        <f>COUNTIF(P11:P26,"победитель")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COUNTIF(P11:P26,"призер")</f>
        <v>2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COUNTIF(P11:P26,"участник")</f>
        <v>10</v>
      </c>
    </row>
    <row r="7" spans="1:21" x14ac:dyDescent="0.25">
      <c r="A7" s="49" t="s">
        <v>5</v>
      </c>
      <c r="B7" s="15"/>
      <c r="C7" s="49">
        <v>6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 t="s">
        <v>112</v>
      </c>
      <c r="F8" s="17"/>
      <c r="Q8" s="22" t="s">
        <v>31</v>
      </c>
      <c r="R8" s="21">
        <f>(R4+R5)/R2</f>
        <v>0.1875</v>
      </c>
    </row>
    <row r="9" spans="1:21" x14ac:dyDescent="0.25">
      <c r="C9" s="60" t="s">
        <v>24</v>
      </c>
      <c r="D9" s="60"/>
      <c r="E9" s="14">
        <v>100</v>
      </c>
      <c r="G9" s="18" t="s">
        <v>45</v>
      </c>
      <c r="H9" s="56">
        <f>E9/2</f>
        <v>50</v>
      </c>
      <c r="J9" s="23" t="s">
        <v>13</v>
      </c>
      <c r="K9" s="24">
        <f>MAX(M11:M26)</f>
        <v>41</v>
      </c>
      <c r="L9" s="25" t="str">
        <f>IF(K9*100/E9&gt;=50,"победитель","участник")</f>
        <v>участник</v>
      </c>
      <c r="P9" s="26">
        <f>R8-45%</f>
        <v>-0.26250000000000001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70" t="s">
        <v>235</v>
      </c>
      <c r="D11" s="70" t="s">
        <v>236</v>
      </c>
      <c r="E11" s="70" t="s">
        <v>237</v>
      </c>
      <c r="F11" s="72">
        <v>41350</v>
      </c>
      <c r="G11" s="74" t="s">
        <v>48</v>
      </c>
      <c r="H11" s="74" t="s">
        <v>81</v>
      </c>
      <c r="I11" s="76" t="s">
        <v>81</v>
      </c>
      <c r="J11" s="76" t="s">
        <v>140</v>
      </c>
      <c r="K11" s="79">
        <v>6</v>
      </c>
      <c r="L11" s="74" t="s">
        <v>125</v>
      </c>
      <c r="M11" s="79">
        <v>41</v>
      </c>
      <c r="N11" s="83">
        <f>IF(M11="","",M11/$E$9)</f>
        <v>0.41</v>
      </c>
      <c r="O11" s="83">
        <f>IF(M11="","",M11/$K$9)</f>
        <v>1</v>
      </c>
      <c r="P11" s="79" t="s">
        <v>143</v>
      </c>
      <c r="Q11" s="76" t="s">
        <v>144</v>
      </c>
      <c r="R11" s="76" t="s">
        <v>140</v>
      </c>
    </row>
    <row r="12" spans="1:21" s="32" customFormat="1" ht="12.95" customHeight="1" x14ac:dyDescent="0.2">
      <c r="A12" s="28">
        <v>2</v>
      </c>
      <c r="B12" s="51" t="s">
        <v>12</v>
      </c>
      <c r="C12" s="70" t="s">
        <v>238</v>
      </c>
      <c r="D12" s="70" t="s">
        <v>239</v>
      </c>
      <c r="E12" s="70" t="s">
        <v>147</v>
      </c>
      <c r="F12" s="72">
        <v>41576</v>
      </c>
      <c r="G12" s="74" t="s">
        <v>48</v>
      </c>
      <c r="H12" s="74" t="s">
        <v>81</v>
      </c>
      <c r="I12" s="76" t="s">
        <v>81</v>
      </c>
      <c r="J12" s="76" t="s">
        <v>140</v>
      </c>
      <c r="K12" s="79">
        <v>6</v>
      </c>
      <c r="L12" s="74" t="s">
        <v>240</v>
      </c>
      <c r="M12" s="79">
        <v>36</v>
      </c>
      <c r="N12" s="83">
        <f>IF(M12="","",M12/$E$9)</f>
        <v>0.36</v>
      </c>
      <c r="O12" s="83">
        <f>IF(M12="","",M12/$K$9)</f>
        <v>0.87804878048780488</v>
      </c>
      <c r="P12" s="79" t="s">
        <v>149</v>
      </c>
      <c r="Q12" s="76" t="s">
        <v>144</v>
      </c>
      <c r="R12" s="76" t="s">
        <v>140</v>
      </c>
    </row>
    <row r="13" spans="1:21" x14ac:dyDescent="0.25">
      <c r="A13" s="28">
        <v>3</v>
      </c>
      <c r="B13" s="51" t="s">
        <v>12</v>
      </c>
      <c r="C13" s="70" t="s">
        <v>241</v>
      </c>
      <c r="D13" s="70" t="s">
        <v>242</v>
      </c>
      <c r="E13" s="70" t="s">
        <v>98</v>
      </c>
      <c r="F13" s="87">
        <v>41421</v>
      </c>
      <c r="G13" s="74" t="s">
        <v>48</v>
      </c>
      <c r="H13" s="74" t="s">
        <v>81</v>
      </c>
      <c r="I13" s="89" t="s">
        <v>81</v>
      </c>
      <c r="J13" s="89" t="s">
        <v>140</v>
      </c>
      <c r="K13" s="90">
        <v>6</v>
      </c>
      <c r="L13" s="74" t="s">
        <v>123</v>
      </c>
      <c r="M13" s="79">
        <v>36</v>
      </c>
      <c r="N13" s="83">
        <f>IF(M13="","",M13/$E$9)</f>
        <v>0.36</v>
      </c>
      <c r="O13" s="83">
        <f>IF(M13="","",M13/$K$9)</f>
        <v>0.87804878048780488</v>
      </c>
      <c r="P13" s="79" t="s">
        <v>149</v>
      </c>
      <c r="Q13" s="76" t="s">
        <v>144</v>
      </c>
      <c r="R13" s="76" t="s">
        <v>140</v>
      </c>
    </row>
    <row r="14" spans="1:21" x14ac:dyDescent="0.25">
      <c r="A14" s="28">
        <v>4</v>
      </c>
      <c r="B14" s="51" t="s">
        <v>12</v>
      </c>
      <c r="C14" s="70" t="s">
        <v>172</v>
      </c>
      <c r="D14" s="70" t="s">
        <v>243</v>
      </c>
      <c r="E14" s="70" t="s">
        <v>244</v>
      </c>
      <c r="F14" s="72">
        <v>41495</v>
      </c>
      <c r="G14" s="74" t="s">
        <v>48</v>
      </c>
      <c r="H14" s="74" t="s">
        <v>81</v>
      </c>
      <c r="I14" s="76" t="s">
        <v>81</v>
      </c>
      <c r="J14" s="76" t="s">
        <v>140</v>
      </c>
      <c r="K14" s="79">
        <v>6</v>
      </c>
      <c r="L14" s="74" t="s">
        <v>124</v>
      </c>
      <c r="M14" s="79">
        <v>33</v>
      </c>
      <c r="N14" s="83">
        <f>IF(M14="","",M14/$E$9)</f>
        <v>0.33</v>
      </c>
      <c r="O14" s="83">
        <f>IF(M14="","",M14/$K$9)</f>
        <v>0.80487804878048785</v>
      </c>
      <c r="P14" s="79" t="s">
        <v>157</v>
      </c>
      <c r="Q14" s="76" t="s">
        <v>144</v>
      </c>
      <c r="R14" s="76" t="s">
        <v>140</v>
      </c>
    </row>
    <row r="15" spans="1:21" x14ac:dyDescent="0.25">
      <c r="A15" s="28">
        <v>5</v>
      </c>
      <c r="B15" s="51" t="s">
        <v>12</v>
      </c>
      <c r="C15" s="61" t="s">
        <v>245</v>
      </c>
      <c r="D15" s="61" t="s">
        <v>246</v>
      </c>
      <c r="E15" s="61" t="s">
        <v>247</v>
      </c>
      <c r="F15" s="62">
        <v>41271</v>
      </c>
      <c r="G15" s="63" t="s">
        <v>48</v>
      </c>
      <c r="H15" s="63" t="s">
        <v>81</v>
      </c>
      <c r="I15" s="64" t="s">
        <v>81</v>
      </c>
      <c r="J15" s="64" t="s">
        <v>140</v>
      </c>
      <c r="K15" s="65">
        <v>6</v>
      </c>
      <c r="L15" s="63" t="s">
        <v>248</v>
      </c>
      <c r="M15" s="65">
        <v>32</v>
      </c>
      <c r="N15" s="66">
        <f>IF(M15="","",M15/$E$9)</f>
        <v>0.32</v>
      </c>
      <c r="O15" s="66">
        <f>IF(M15="","",M15/$K$9)</f>
        <v>0.78048780487804881</v>
      </c>
      <c r="P15" s="79" t="s">
        <v>157</v>
      </c>
      <c r="Q15" s="64" t="s">
        <v>144</v>
      </c>
      <c r="R15" s="64" t="s">
        <v>140</v>
      </c>
    </row>
    <row r="16" spans="1:21" x14ac:dyDescent="0.25">
      <c r="A16" s="28">
        <v>6</v>
      </c>
      <c r="B16" s="51" t="s">
        <v>12</v>
      </c>
      <c r="C16" s="71" t="s">
        <v>60</v>
      </c>
      <c r="D16" s="71" t="s">
        <v>61</v>
      </c>
      <c r="E16" s="71" t="s">
        <v>62</v>
      </c>
      <c r="F16" s="73" t="s">
        <v>90</v>
      </c>
      <c r="G16" s="75" t="s">
        <v>48</v>
      </c>
      <c r="H16" s="75" t="s">
        <v>81</v>
      </c>
      <c r="I16" s="77" t="s">
        <v>81</v>
      </c>
      <c r="J16" s="77" t="s">
        <v>46</v>
      </c>
      <c r="K16" s="80">
        <v>6</v>
      </c>
      <c r="L16" s="81" t="s">
        <v>124</v>
      </c>
      <c r="M16" s="82">
        <v>30</v>
      </c>
      <c r="N16" s="84">
        <f>IF(M16="","",M16/$E$9)</f>
        <v>0.3</v>
      </c>
      <c r="O16" s="84">
        <f>IF(M16="","",M16/$K$9)</f>
        <v>0.73170731707317072</v>
      </c>
      <c r="P16" s="79" t="s">
        <v>157</v>
      </c>
      <c r="Q16" s="77" t="s">
        <v>128</v>
      </c>
      <c r="R16" s="86" t="s">
        <v>47</v>
      </c>
    </row>
    <row r="17" spans="1:18" x14ac:dyDescent="0.25">
      <c r="A17" s="28">
        <v>7</v>
      </c>
      <c r="B17" s="51" t="s">
        <v>12</v>
      </c>
      <c r="C17" s="61" t="s">
        <v>249</v>
      </c>
      <c r="D17" s="61" t="s">
        <v>64</v>
      </c>
      <c r="E17" s="61" t="s">
        <v>49</v>
      </c>
      <c r="F17" s="62">
        <v>41505</v>
      </c>
      <c r="G17" s="63" t="s">
        <v>48</v>
      </c>
      <c r="H17" s="63" t="s">
        <v>81</v>
      </c>
      <c r="I17" s="64" t="s">
        <v>81</v>
      </c>
      <c r="J17" s="64" t="s">
        <v>140</v>
      </c>
      <c r="K17" s="65">
        <v>6</v>
      </c>
      <c r="L17" s="63" t="s">
        <v>250</v>
      </c>
      <c r="M17" s="65">
        <v>28</v>
      </c>
      <c r="N17" s="66">
        <f>IF(M17="","",M17/$E$9)</f>
        <v>0.28000000000000003</v>
      </c>
      <c r="O17" s="66">
        <f>IF(M17="","",M17/$K$9)</f>
        <v>0.68292682926829273</v>
      </c>
      <c r="P17" s="65" t="str">
        <f>IF(M17="","",IF($K$9=M17,$L$9,IF(M17&gt;=$H$9,"призер","участник")))</f>
        <v>участник</v>
      </c>
      <c r="Q17" s="64" t="s">
        <v>144</v>
      </c>
      <c r="R17" s="64" t="s">
        <v>140</v>
      </c>
    </row>
    <row r="18" spans="1:18" x14ac:dyDescent="0.25">
      <c r="A18" s="28">
        <v>8</v>
      </c>
      <c r="B18" s="51" t="s">
        <v>12</v>
      </c>
      <c r="C18" s="61" t="s">
        <v>251</v>
      </c>
      <c r="D18" s="61" t="s">
        <v>252</v>
      </c>
      <c r="E18" s="61" t="s">
        <v>253</v>
      </c>
      <c r="F18" s="62">
        <v>41682</v>
      </c>
      <c r="G18" s="63" t="s">
        <v>48</v>
      </c>
      <c r="H18" s="63" t="s">
        <v>81</v>
      </c>
      <c r="I18" s="64" t="s">
        <v>81</v>
      </c>
      <c r="J18" s="64" t="s">
        <v>140</v>
      </c>
      <c r="K18" s="65">
        <v>6</v>
      </c>
      <c r="L18" s="63" t="s">
        <v>126</v>
      </c>
      <c r="M18" s="65">
        <v>18</v>
      </c>
      <c r="N18" s="66">
        <f>IF(M18="","",M18/$E$9)</f>
        <v>0.18</v>
      </c>
      <c r="O18" s="66">
        <f>IF(M18="","",M18/$K$9)</f>
        <v>0.43902439024390244</v>
      </c>
      <c r="P18" s="65" t="str">
        <f>IF(M18="","",IF($K$9=M18,$L$9,IF(M18&gt;=$H$9,"призер","участник")))</f>
        <v>участник</v>
      </c>
      <c r="Q18" s="64" t="s">
        <v>144</v>
      </c>
      <c r="R18" s="64" t="s">
        <v>140</v>
      </c>
    </row>
    <row r="19" spans="1:18" x14ac:dyDescent="0.25">
      <c r="A19" s="28">
        <v>9</v>
      </c>
      <c r="B19" s="51" t="s">
        <v>12</v>
      </c>
      <c r="C19" s="61" t="s">
        <v>254</v>
      </c>
      <c r="D19" s="61" t="s">
        <v>255</v>
      </c>
      <c r="E19" s="61" t="s">
        <v>256</v>
      </c>
      <c r="F19" s="62">
        <v>41416</v>
      </c>
      <c r="G19" s="63" t="s">
        <v>48</v>
      </c>
      <c r="H19" s="63" t="s">
        <v>81</v>
      </c>
      <c r="I19" s="64" t="s">
        <v>81</v>
      </c>
      <c r="J19" s="64" t="s">
        <v>140</v>
      </c>
      <c r="K19" s="65">
        <v>6</v>
      </c>
      <c r="L19" s="63" t="s">
        <v>257</v>
      </c>
      <c r="M19" s="65">
        <v>18</v>
      </c>
      <c r="N19" s="66">
        <f>IF(M19="","",M19/$E$9)</f>
        <v>0.18</v>
      </c>
      <c r="O19" s="66">
        <f>IF(M19="","",M19/$K$9)</f>
        <v>0.43902439024390244</v>
      </c>
      <c r="P19" s="65" t="str">
        <f>IF(M19="","",IF($K$9=M19,$L$9,IF(M19&gt;=$H$9,"призер","участник")))</f>
        <v>участник</v>
      </c>
      <c r="Q19" s="64" t="s">
        <v>144</v>
      </c>
      <c r="R19" s="64" t="s">
        <v>140</v>
      </c>
    </row>
    <row r="20" spans="1:18" x14ac:dyDescent="0.25">
      <c r="A20" s="28">
        <v>10</v>
      </c>
      <c r="B20" s="51" t="s">
        <v>12</v>
      </c>
      <c r="C20" s="71" t="s">
        <v>58</v>
      </c>
      <c r="D20" s="71" t="s">
        <v>59</v>
      </c>
      <c r="E20" s="71" t="s">
        <v>88</v>
      </c>
      <c r="F20" s="73" t="s">
        <v>89</v>
      </c>
      <c r="G20" s="75" t="s">
        <v>48</v>
      </c>
      <c r="H20" s="75" t="s">
        <v>81</v>
      </c>
      <c r="I20" s="77" t="s">
        <v>81</v>
      </c>
      <c r="J20" s="77" t="s">
        <v>46</v>
      </c>
      <c r="K20" s="80">
        <v>6</v>
      </c>
      <c r="L20" s="81" t="s">
        <v>123</v>
      </c>
      <c r="M20" s="82">
        <v>17</v>
      </c>
      <c r="N20" s="84">
        <f>IF(M20="","",M20/$E$9)</f>
        <v>0.17</v>
      </c>
      <c r="O20" s="84">
        <f>IF(M20="","",M20/$K$9)</f>
        <v>0.41463414634146339</v>
      </c>
      <c r="P20" s="85" t="str">
        <f>IF(M20="","",IF($K$9=M20,$L$9,IF(M20&gt;=$H$9,"призер","участник")))</f>
        <v>участник</v>
      </c>
      <c r="Q20" s="77" t="s">
        <v>128</v>
      </c>
      <c r="R20" s="86" t="s">
        <v>47</v>
      </c>
    </row>
    <row r="21" spans="1:18" x14ac:dyDescent="0.25">
      <c r="A21" s="28">
        <v>11</v>
      </c>
      <c r="B21" s="51" t="s">
        <v>12</v>
      </c>
      <c r="C21" s="61" t="s">
        <v>258</v>
      </c>
      <c r="D21" s="61" t="s">
        <v>190</v>
      </c>
      <c r="E21" s="61" t="s">
        <v>259</v>
      </c>
      <c r="F21" s="62">
        <v>41561</v>
      </c>
      <c r="G21" s="63" t="s">
        <v>48</v>
      </c>
      <c r="H21" s="63" t="s">
        <v>81</v>
      </c>
      <c r="I21" s="64" t="s">
        <v>81</v>
      </c>
      <c r="J21" s="64" t="s">
        <v>140</v>
      </c>
      <c r="K21" s="65">
        <v>6</v>
      </c>
      <c r="L21" s="63" t="s">
        <v>260</v>
      </c>
      <c r="M21" s="65">
        <v>17</v>
      </c>
      <c r="N21" s="66">
        <f>IF(M21="","",M21/$E$9)</f>
        <v>0.17</v>
      </c>
      <c r="O21" s="66">
        <f>IF(M21="","",M21/$K$9)</f>
        <v>0.41463414634146339</v>
      </c>
      <c r="P21" s="65" t="str">
        <f>IF(M21="","",IF($K$9=M21,$L$9,IF(M21&gt;=$H$9,"призер","участник")))</f>
        <v>участник</v>
      </c>
      <c r="Q21" s="64" t="s">
        <v>144</v>
      </c>
      <c r="R21" s="64" t="s">
        <v>140</v>
      </c>
    </row>
    <row r="22" spans="1:18" x14ac:dyDescent="0.25">
      <c r="A22" s="28">
        <v>12</v>
      </c>
      <c r="B22" s="51" t="s">
        <v>12</v>
      </c>
      <c r="C22" s="61" t="s">
        <v>261</v>
      </c>
      <c r="D22" s="61" t="s">
        <v>262</v>
      </c>
      <c r="E22" s="61" t="s">
        <v>263</v>
      </c>
      <c r="F22" s="62">
        <v>41416</v>
      </c>
      <c r="G22" s="63" t="s">
        <v>48</v>
      </c>
      <c r="H22" s="63" t="s">
        <v>81</v>
      </c>
      <c r="I22" s="64" t="s">
        <v>81</v>
      </c>
      <c r="J22" s="64" t="s">
        <v>140</v>
      </c>
      <c r="K22" s="65">
        <v>6</v>
      </c>
      <c r="L22" s="63" t="s">
        <v>264</v>
      </c>
      <c r="M22" s="65">
        <v>14</v>
      </c>
      <c r="N22" s="66">
        <f>IF(M22="","",M22/$E$9)</f>
        <v>0.14000000000000001</v>
      </c>
      <c r="O22" s="66">
        <f>IF(M22="","",M22/$K$9)</f>
        <v>0.34146341463414637</v>
      </c>
      <c r="P22" s="65" t="str">
        <f>IF(M22="","",IF($K$9=M22,$L$9,IF(M22&gt;=$H$9,"призер","участник")))</f>
        <v>участник</v>
      </c>
      <c r="Q22" s="64" t="s">
        <v>144</v>
      </c>
      <c r="R22" s="64" t="s">
        <v>140</v>
      </c>
    </row>
    <row r="23" spans="1:18" x14ac:dyDescent="0.25">
      <c r="A23" s="28">
        <v>13</v>
      </c>
      <c r="B23" s="51" t="s">
        <v>12</v>
      </c>
      <c r="C23" s="71" t="s">
        <v>63</v>
      </c>
      <c r="D23" s="71" t="s">
        <v>64</v>
      </c>
      <c r="E23" s="71" t="s">
        <v>91</v>
      </c>
      <c r="F23" s="88" t="s">
        <v>92</v>
      </c>
      <c r="G23" s="75" t="s">
        <v>48</v>
      </c>
      <c r="H23" s="75" t="s">
        <v>81</v>
      </c>
      <c r="I23" s="78" t="s">
        <v>81</v>
      </c>
      <c r="J23" s="78" t="s">
        <v>46</v>
      </c>
      <c r="K23" s="91">
        <v>6</v>
      </c>
      <c r="L23" s="81" t="s">
        <v>125</v>
      </c>
      <c r="M23" s="82">
        <v>12</v>
      </c>
      <c r="N23" s="84">
        <f>IF(M23="","",M23/$E$9)</f>
        <v>0.12</v>
      </c>
      <c r="O23" s="84">
        <f>IF(M23="","",M23/$K$9)</f>
        <v>0.29268292682926828</v>
      </c>
      <c r="P23" s="85" t="str">
        <f>IF(M23="","",IF($K$9=M23,$L$9,IF(M23&gt;=$H$9,"призер","участник")))</f>
        <v>участник</v>
      </c>
      <c r="Q23" s="77" t="s">
        <v>128</v>
      </c>
      <c r="R23" s="86" t="s">
        <v>47</v>
      </c>
    </row>
    <row r="24" spans="1:18" x14ac:dyDescent="0.25">
      <c r="A24" s="28">
        <v>14</v>
      </c>
      <c r="B24" s="51" t="s">
        <v>12</v>
      </c>
      <c r="C24" s="71" t="s">
        <v>65</v>
      </c>
      <c r="D24" s="71" t="s">
        <v>66</v>
      </c>
      <c r="E24" s="71" t="s">
        <v>94</v>
      </c>
      <c r="F24" s="73" t="s">
        <v>93</v>
      </c>
      <c r="G24" s="75" t="s">
        <v>48</v>
      </c>
      <c r="H24" s="75" t="s">
        <v>81</v>
      </c>
      <c r="I24" s="77" t="s">
        <v>81</v>
      </c>
      <c r="J24" s="77" t="s">
        <v>46</v>
      </c>
      <c r="K24" s="80">
        <v>6</v>
      </c>
      <c r="L24" s="81" t="s">
        <v>126</v>
      </c>
      <c r="M24" s="82">
        <v>11</v>
      </c>
      <c r="N24" s="84">
        <f>IF(M24="","",M24/$E$9)</f>
        <v>0.11</v>
      </c>
      <c r="O24" s="84">
        <f>IF(M24="","",M24/$K$9)</f>
        <v>0.26829268292682928</v>
      </c>
      <c r="P24" s="85" t="str">
        <f>IF(M24="","",IF($K$9=M24,$L$9,IF(M24&gt;=$H$9,"призер","участник")))</f>
        <v>участник</v>
      </c>
      <c r="Q24" s="77" t="s">
        <v>128</v>
      </c>
      <c r="R24" s="86" t="s">
        <v>47</v>
      </c>
    </row>
    <row r="25" spans="1:18" x14ac:dyDescent="0.25">
      <c r="A25" s="28">
        <v>15</v>
      </c>
      <c r="B25" s="51" t="s">
        <v>12</v>
      </c>
      <c r="C25" s="61" t="s">
        <v>265</v>
      </c>
      <c r="D25" s="61" t="s">
        <v>64</v>
      </c>
      <c r="E25" s="61" t="s">
        <v>266</v>
      </c>
      <c r="F25" s="62">
        <v>41283</v>
      </c>
      <c r="G25" s="63" t="s">
        <v>48</v>
      </c>
      <c r="H25" s="63" t="s">
        <v>81</v>
      </c>
      <c r="I25" s="64" t="s">
        <v>81</v>
      </c>
      <c r="J25" s="64" t="s">
        <v>140</v>
      </c>
      <c r="K25" s="65">
        <v>6</v>
      </c>
      <c r="L25" s="63" t="s">
        <v>267</v>
      </c>
      <c r="M25" s="65">
        <v>7</v>
      </c>
      <c r="N25" s="66">
        <f>IF(M25="","",M25/$E$9)</f>
        <v>7.0000000000000007E-2</v>
      </c>
      <c r="O25" s="66">
        <f>IF(M25="","",M25/$K$9)</f>
        <v>0.17073170731707318</v>
      </c>
      <c r="P25" s="65" t="str">
        <f>IF(M25="","",IF($K$9=M25,$L$9,IF(M25&gt;=$H$9,"призер","участник")))</f>
        <v>участник</v>
      </c>
      <c r="Q25" s="64" t="s">
        <v>144</v>
      </c>
      <c r="R25" s="64" t="s">
        <v>140</v>
      </c>
    </row>
    <row r="26" spans="1:18" x14ac:dyDescent="0.25">
      <c r="A26" s="28">
        <v>16</v>
      </c>
      <c r="B26" s="51" t="s">
        <v>12</v>
      </c>
      <c r="C26" s="61" t="s">
        <v>268</v>
      </c>
      <c r="D26" s="61" t="s">
        <v>190</v>
      </c>
      <c r="E26" s="61" t="s">
        <v>269</v>
      </c>
      <c r="F26" s="62">
        <v>41525</v>
      </c>
      <c r="G26" s="63" t="s">
        <v>48</v>
      </c>
      <c r="H26" s="63" t="s">
        <v>81</v>
      </c>
      <c r="I26" s="64" t="s">
        <v>81</v>
      </c>
      <c r="J26" s="64" t="s">
        <v>140</v>
      </c>
      <c r="K26" s="65">
        <v>6</v>
      </c>
      <c r="L26" s="63" t="s">
        <v>270</v>
      </c>
      <c r="M26" s="65">
        <v>7</v>
      </c>
      <c r="N26" s="66">
        <f>IF(M26="","",M26/$E$9)</f>
        <v>7.0000000000000007E-2</v>
      </c>
      <c r="O26" s="66">
        <f>IF(M26="","",M26/$K$9)</f>
        <v>0.17073170731707318</v>
      </c>
      <c r="P26" s="65" t="str">
        <f>IF(M26="","",IF($K$9=M26,$L$9,IF(M26&gt;=$H$9,"призер","участник")))</f>
        <v>участник</v>
      </c>
      <c r="Q26" s="64" t="s">
        <v>144</v>
      </c>
      <c r="R26" s="64" t="s">
        <v>140</v>
      </c>
    </row>
    <row r="28" spans="1:18" x14ac:dyDescent="0.25">
      <c r="B28" s="92" t="s">
        <v>23</v>
      </c>
      <c r="C28" s="93" t="s">
        <v>227</v>
      </c>
      <c r="D28" s="93"/>
      <c r="E28" s="93"/>
    </row>
    <row r="29" spans="1:18" x14ac:dyDescent="0.25">
      <c r="B29" s="93"/>
      <c r="C29" s="93" t="s">
        <v>228</v>
      </c>
      <c r="D29" s="93"/>
      <c r="E29" s="93" t="s">
        <v>229</v>
      </c>
    </row>
    <row r="30" spans="1:18" x14ac:dyDescent="0.25">
      <c r="B30" s="93"/>
      <c r="C30" s="93" t="s">
        <v>230</v>
      </c>
      <c r="D30" s="93"/>
      <c r="E30" s="93" t="s">
        <v>231</v>
      </c>
    </row>
    <row r="31" spans="1:18" x14ac:dyDescent="0.25">
      <c r="B31" s="93"/>
      <c r="C31" s="93"/>
      <c r="D31" s="93"/>
      <c r="E31" s="93" t="s">
        <v>232</v>
      </c>
    </row>
    <row r="32" spans="1:18" x14ac:dyDescent="0.25">
      <c r="B32" s="93"/>
      <c r="C32" s="93"/>
      <c r="D32" s="93"/>
      <c r="E32" s="93" t="s">
        <v>233</v>
      </c>
    </row>
    <row r="33" spans="2:5" x14ac:dyDescent="0.25">
      <c r="B33" s="93"/>
      <c r="C33" s="93"/>
      <c r="D33" s="93"/>
      <c r="E33" s="93" t="s">
        <v>234</v>
      </c>
    </row>
  </sheetData>
  <protectedRanges>
    <protectedRange sqref="N11:N26" name="Диапазон1_3_1"/>
    <protectedRange sqref="O11:O26" name="Диапазон1_1_1_1"/>
    <protectedRange sqref="P11:P26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23" priority="3" stopIfTrue="1">
      <formula>ISBLANK(C4)</formula>
    </cfRule>
  </conditionalFormatting>
  <conditionalFormatting sqref="C8">
    <cfRule type="expression" dxfId="22" priority="2" stopIfTrue="1">
      <formula>ISBLANK(C8)</formula>
    </cfRule>
  </conditionalFormatting>
  <conditionalFormatting sqref="E9">
    <cfRule type="expression" dxfId="21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8"/>
  <sheetViews>
    <sheetView topLeftCell="J1" zoomScaleNormal="100" workbookViewId="0">
      <selection activeCell="B33" sqref="B33:E38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127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COUNTA(M11:M31)</f>
        <v>21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111</v>
      </c>
      <c r="E4" s="16" t="s">
        <v>21</v>
      </c>
      <c r="F4" s="17"/>
      <c r="Q4" s="18" t="s">
        <v>33</v>
      </c>
      <c r="R4" s="19">
        <f>COUNTIF(P11:P31,"победитель")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COUNTIF(P11:P31,"призер")</f>
        <v>3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COUNTIF(P11:P31,"участник")</f>
        <v>11</v>
      </c>
    </row>
    <row r="7" spans="1:21" x14ac:dyDescent="0.25">
      <c r="A7" s="49" t="s">
        <v>5</v>
      </c>
      <c r="B7" s="15"/>
      <c r="C7" s="49">
        <v>7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 t="s">
        <v>112</v>
      </c>
      <c r="F8" s="17"/>
      <c r="Q8" s="22" t="s">
        <v>31</v>
      </c>
      <c r="R8" s="21">
        <f>(R4+R5)/R2</f>
        <v>0.19047619047619047</v>
      </c>
    </row>
    <row r="9" spans="1:21" x14ac:dyDescent="0.25">
      <c r="C9" s="60" t="s">
        <v>24</v>
      </c>
      <c r="D9" s="60"/>
      <c r="E9" s="14">
        <v>100</v>
      </c>
      <c r="G9" s="18" t="s">
        <v>45</v>
      </c>
      <c r="H9" s="56">
        <f>E9/2</f>
        <v>50</v>
      </c>
      <c r="J9" s="23" t="s">
        <v>13</v>
      </c>
      <c r="K9" s="24">
        <f>MAX(M11:M31)</f>
        <v>54</v>
      </c>
      <c r="L9" s="25" t="str">
        <f>IF(K9*100/E9&gt;=50,"победитель","участник")</f>
        <v>победитель</v>
      </c>
      <c r="P9" s="26">
        <f>R8-45%</f>
        <v>-0.25952380952380955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12</v>
      </c>
      <c r="B11" s="51" t="s">
        <v>12</v>
      </c>
      <c r="C11" s="70" t="s">
        <v>271</v>
      </c>
      <c r="D11" s="70" t="s">
        <v>79</v>
      </c>
      <c r="E11" s="70" t="s">
        <v>272</v>
      </c>
      <c r="F11" s="72">
        <v>41079</v>
      </c>
      <c r="G11" s="74" t="s">
        <v>48</v>
      </c>
      <c r="H11" s="74" t="s">
        <v>81</v>
      </c>
      <c r="I11" s="76" t="s">
        <v>81</v>
      </c>
      <c r="J11" s="76" t="s">
        <v>140</v>
      </c>
      <c r="K11" s="79">
        <v>7</v>
      </c>
      <c r="L11" s="74" t="s">
        <v>273</v>
      </c>
      <c r="M11" s="79">
        <v>54</v>
      </c>
      <c r="N11" s="83">
        <f>IF(M11="","",M11/$E$9)</f>
        <v>0.54</v>
      </c>
      <c r="O11" s="83">
        <f>IF(M11="","",M11/$K$9)</f>
        <v>1</v>
      </c>
      <c r="P11" s="79" t="str">
        <f>IF(M11="","",IF($K$9=M11,$L$9,IF(M11&gt;=$H$9,"призер","участник")))</f>
        <v>победитель</v>
      </c>
      <c r="Q11" s="76" t="s">
        <v>144</v>
      </c>
      <c r="R11" s="76" t="s">
        <v>140</v>
      </c>
    </row>
    <row r="12" spans="1:21" x14ac:dyDescent="0.25">
      <c r="A12" s="28">
        <v>9</v>
      </c>
      <c r="B12" s="51" t="s">
        <v>12</v>
      </c>
      <c r="C12" s="34" t="s">
        <v>80</v>
      </c>
      <c r="D12" s="34" t="s">
        <v>72</v>
      </c>
      <c r="E12" s="34" t="s">
        <v>103</v>
      </c>
      <c r="F12" s="35" t="s">
        <v>104</v>
      </c>
      <c r="G12" s="36" t="s">
        <v>48</v>
      </c>
      <c r="H12" s="36" t="s">
        <v>81</v>
      </c>
      <c r="I12" s="37" t="s">
        <v>81</v>
      </c>
      <c r="J12" s="37" t="s">
        <v>46</v>
      </c>
      <c r="K12" s="38">
        <v>7</v>
      </c>
      <c r="L12" s="39" t="s">
        <v>135</v>
      </c>
      <c r="M12" s="40">
        <v>52</v>
      </c>
      <c r="N12" s="31">
        <f>IF(M12="","",M12/$E$9)</f>
        <v>0.52</v>
      </c>
      <c r="O12" s="31">
        <f>IF(M12="","",M12/$K$9)</f>
        <v>0.96296296296296291</v>
      </c>
      <c r="P12" s="41" t="str">
        <f>IF(M12="","",IF($K$9=M12,$L$9,IF(M12&gt;=$H$9,"призер","участник")))</f>
        <v>призер</v>
      </c>
      <c r="Q12" s="37" t="s">
        <v>128</v>
      </c>
      <c r="R12" s="43" t="s">
        <v>47</v>
      </c>
    </row>
    <row r="13" spans="1:21" x14ac:dyDescent="0.25">
      <c r="A13" s="28">
        <v>2</v>
      </c>
      <c r="B13" s="51" t="s">
        <v>12</v>
      </c>
      <c r="C13" s="34" t="s">
        <v>67</v>
      </c>
      <c r="D13" s="34" t="s">
        <v>68</v>
      </c>
      <c r="E13" s="34" t="s">
        <v>69</v>
      </c>
      <c r="F13" s="35" t="s">
        <v>95</v>
      </c>
      <c r="G13" s="36" t="s">
        <v>48</v>
      </c>
      <c r="H13" s="36" t="s">
        <v>81</v>
      </c>
      <c r="I13" s="37" t="s">
        <v>81</v>
      </c>
      <c r="J13" s="37" t="s">
        <v>46</v>
      </c>
      <c r="K13" s="38">
        <v>7</v>
      </c>
      <c r="L13" s="39" t="s">
        <v>129</v>
      </c>
      <c r="M13" s="40">
        <v>50</v>
      </c>
      <c r="N13" s="31">
        <f>IF(M13="","",M13/$E$9)</f>
        <v>0.5</v>
      </c>
      <c r="O13" s="31">
        <f>IF(M13="","",M13/$K$9)</f>
        <v>0.92592592592592593</v>
      </c>
      <c r="P13" s="41" t="str">
        <f>IF(M13="","",IF($K$9=M13,$L$9,IF(M13&gt;=$H$9,"призер","участник")))</f>
        <v>призер</v>
      </c>
      <c r="Q13" s="37" t="s">
        <v>128</v>
      </c>
      <c r="R13" s="43" t="s">
        <v>47</v>
      </c>
    </row>
    <row r="14" spans="1:21" x14ac:dyDescent="0.25">
      <c r="A14" s="28">
        <v>5</v>
      </c>
      <c r="B14" s="51" t="s">
        <v>12</v>
      </c>
      <c r="C14" s="34" t="s">
        <v>71</v>
      </c>
      <c r="D14" s="34" t="s">
        <v>72</v>
      </c>
      <c r="E14" s="34" t="s">
        <v>49</v>
      </c>
      <c r="F14" s="35" t="s">
        <v>97</v>
      </c>
      <c r="G14" s="36" t="s">
        <v>48</v>
      </c>
      <c r="H14" s="36" t="s">
        <v>81</v>
      </c>
      <c r="I14" s="37" t="s">
        <v>81</v>
      </c>
      <c r="J14" s="37" t="s">
        <v>46</v>
      </c>
      <c r="K14" s="38">
        <v>7</v>
      </c>
      <c r="L14" s="39" t="s">
        <v>131</v>
      </c>
      <c r="M14" s="40">
        <v>50</v>
      </c>
      <c r="N14" s="31">
        <f>IF(M14="","",M14/$E$9)</f>
        <v>0.5</v>
      </c>
      <c r="O14" s="31">
        <f>IF(M14="","",M14/$K$9)</f>
        <v>0.92592592592592593</v>
      </c>
      <c r="P14" s="41" t="str">
        <f>IF(M14="","",IF($K$9=M14,$L$9,IF(M14&gt;=$H$9,"призер","участник")))</f>
        <v>призер</v>
      </c>
      <c r="Q14" s="37" t="s">
        <v>128</v>
      </c>
      <c r="R14" s="43" t="s">
        <v>47</v>
      </c>
    </row>
    <row r="15" spans="1:21" x14ac:dyDescent="0.25">
      <c r="A15" s="28">
        <v>13</v>
      </c>
      <c r="B15" s="51" t="s">
        <v>12</v>
      </c>
      <c r="C15" s="70" t="s">
        <v>274</v>
      </c>
      <c r="D15" s="70" t="s">
        <v>275</v>
      </c>
      <c r="E15" s="70" t="s">
        <v>276</v>
      </c>
      <c r="F15" s="72">
        <v>41015</v>
      </c>
      <c r="G15" s="74" t="s">
        <v>48</v>
      </c>
      <c r="H15" s="74" t="s">
        <v>81</v>
      </c>
      <c r="I15" s="76" t="s">
        <v>81</v>
      </c>
      <c r="J15" s="76" t="s">
        <v>140</v>
      </c>
      <c r="K15" s="79">
        <v>7</v>
      </c>
      <c r="L15" s="74" t="s">
        <v>136</v>
      </c>
      <c r="M15" s="79">
        <v>48</v>
      </c>
      <c r="N15" s="83">
        <f>IF(M15="","",M15/$E$9)</f>
        <v>0.48</v>
      </c>
      <c r="O15" s="83">
        <f>IF(M15="","",M15/$K$9)</f>
        <v>0.88888888888888884</v>
      </c>
      <c r="P15" s="41" t="s">
        <v>157</v>
      </c>
      <c r="Q15" s="76" t="s">
        <v>144</v>
      </c>
      <c r="R15" s="76" t="s">
        <v>140</v>
      </c>
    </row>
    <row r="16" spans="1:21" x14ac:dyDescent="0.25">
      <c r="A16" s="28">
        <v>14</v>
      </c>
      <c r="B16" s="51" t="s">
        <v>12</v>
      </c>
      <c r="C16" s="70" t="s">
        <v>277</v>
      </c>
      <c r="D16" s="70" t="s">
        <v>278</v>
      </c>
      <c r="E16" s="70" t="s">
        <v>279</v>
      </c>
      <c r="F16" s="87">
        <v>40722</v>
      </c>
      <c r="G16" s="74" t="s">
        <v>48</v>
      </c>
      <c r="H16" s="74" t="s">
        <v>81</v>
      </c>
      <c r="I16" s="89" t="s">
        <v>81</v>
      </c>
      <c r="J16" s="89" t="s">
        <v>140</v>
      </c>
      <c r="K16" s="90">
        <v>7</v>
      </c>
      <c r="L16" s="74" t="s">
        <v>135</v>
      </c>
      <c r="M16" s="79">
        <v>42</v>
      </c>
      <c r="N16" s="83">
        <f>IF(M16="","",M16/$E$9)</f>
        <v>0.42</v>
      </c>
      <c r="O16" s="83">
        <f>IF(M16="","",M16/$K$9)</f>
        <v>0.77777777777777779</v>
      </c>
      <c r="P16" s="41" t="s">
        <v>157</v>
      </c>
      <c r="Q16" s="76" t="s">
        <v>144</v>
      </c>
      <c r="R16" s="76" t="s">
        <v>140</v>
      </c>
    </row>
    <row r="17" spans="1:18" x14ac:dyDescent="0.25">
      <c r="A17" s="28">
        <v>3</v>
      </c>
      <c r="B17" s="51" t="s">
        <v>12</v>
      </c>
      <c r="C17" s="34" t="s">
        <v>51</v>
      </c>
      <c r="D17" s="34" t="s">
        <v>70</v>
      </c>
      <c r="E17" s="34" t="s">
        <v>53</v>
      </c>
      <c r="F17" s="44" t="s">
        <v>96</v>
      </c>
      <c r="G17" s="36" t="s">
        <v>48</v>
      </c>
      <c r="H17" s="36" t="s">
        <v>81</v>
      </c>
      <c r="I17" s="45" t="s">
        <v>81</v>
      </c>
      <c r="J17" s="45" t="s">
        <v>46</v>
      </c>
      <c r="K17" s="46">
        <v>7</v>
      </c>
      <c r="L17" s="39" t="s">
        <v>130</v>
      </c>
      <c r="M17" s="40">
        <v>38</v>
      </c>
      <c r="N17" s="31">
        <f>IF(M17="","",M17/$E$9)</f>
        <v>0.38</v>
      </c>
      <c r="O17" s="31">
        <f>IF(M17="","",M17/$K$9)</f>
        <v>0.70370370370370372</v>
      </c>
      <c r="P17" s="41" t="s">
        <v>157</v>
      </c>
      <c r="Q17" s="37" t="s">
        <v>128</v>
      </c>
      <c r="R17" s="43" t="s">
        <v>47</v>
      </c>
    </row>
    <row r="18" spans="1:18" x14ac:dyDescent="0.25">
      <c r="A18" s="28">
        <v>15</v>
      </c>
      <c r="B18" s="51" t="s">
        <v>12</v>
      </c>
      <c r="C18" s="70" t="s">
        <v>280</v>
      </c>
      <c r="D18" s="70" t="s">
        <v>281</v>
      </c>
      <c r="E18" s="70" t="s">
        <v>282</v>
      </c>
      <c r="F18" s="72">
        <v>41098</v>
      </c>
      <c r="G18" s="74" t="s">
        <v>48</v>
      </c>
      <c r="H18" s="74" t="s">
        <v>81</v>
      </c>
      <c r="I18" s="76" t="s">
        <v>81</v>
      </c>
      <c r="J18" s="76" t="s">
        <v>140</v>
      </c>
      <c r="K18" s="79">
        <v>7</v>
      </c>
      <c r="L18" s="74" t="s">
        <v>283</v>
      </c>
      <c r="M18" s="79">
        <v>38</v>
      </c>
      <c r="N18" s="83">
        <f>IF(M18="","",M18/$E$9)</f>
        <v>0.38</v>
      </c>
      <c r="O18" s="83">
        <f>IF(M18="","",M18/$K$9)</f>
        <v>0.70370370370370372</v>
      </c>
      <c r="P18" s="41" t="s">
        <v>157</v>
      </c>
      <c r="Q18" s="76" t="s">
        <v>144</v>
      </c>
      <c r="R18" s="76" t="s">
        <v>140</v>
      </c>
    </row>
    <row r="19" spans="1:18" x14ac:dyDescent="0.25">
      <c r="A19" s="28">
        <v>7</v>
      </c>
      <c r="B19" s="51" t="s">
        <v>12</v>
      </c>
      <c r="C19" s="34" t="s">
        <v>75</v>
      </c>
      <c r="D19" s="34" t="s">
        <v>76</v>
      </c>
      <c r="E19" s="34" t="s">
        <v>100</v>
      </c>
      <c r="F19" s="35" t="s">
        <v>101</v>
      </c>
      <c r="G19" s="36" t="s">
        <v>48</v>
      </c>
      <c r="H19" s="36" t="s">
        <v>81</v>
      </c>
      <c r="I19" s="37" t="s">
        <v>81</v>
      </c>
      <c r="J19" s="37" t="s">
        <v>46</v>
      </c>
      <c r="K19" s="38">
        <v>7</v>
      </c>
      <c r="L19" s="39" t="s">
        <v>133</v>
      </c>
      <c r="M19" s="40">
        <v>36</v>
      </c>
      <c r="N19" s="31">
        <f>IF(M19="","",M19/$E$9)</f>
        <v>0.36</v>
      </c>
      <c r="O19" s="31">
        <f>IF(M19="","",M19/$K$9)</f>
        <v>0.66666666666666663</v>
      </c>
      <c r="P19" s="41" t="s">
        <v>157</v>
      </c>
      <c r="Q19" s="37" t="s">
        <v>128</v>
      </c>
      <c r="R19" s="43" t="s">
        <v>47</v>
      </c>
    </row>
    <row r="20" spans="1:18" x14ac:dyDescent="0.25">
      <c r="A20" s="28">
        <v>16</v>
      </c>
      <c r="B20" s="51" t="s">
        <v>12</v>
      </c>
      <c r="C20" s="61" t="s">
        <v>284</v>
      </c>
      <c r="D20" s="61" t="s">
        <v>52</v>
      </c>
      <c r="E20" s="61" t="s">
        <v>285</v>
      </c>
      <c r="F20" s="62">
        <v>40941</v>
      </c>
      <c r="G20" s="63" t="s">
        <v>48</v>
      </c>
      <c r="H20" s="63" t="s">
        <v>81</v>
      </c>
      <c r="I20" s="64" t="s">
        <v>81</v>
      </c>
      <c r="J20" s="64" t="s">
        <v>140</v>
      </c>
      <c r="K20" s="65">
        <v>7</v>
      </c>
      <c r="L20" s="63" t="s">
        <v>129</v>
      </c>
      <c r="M20" s="65">
        <v>36</v>
      </c>
      <c r="N20" s="66">
        <f>IF(M20="","",M20/$E$9)</f>
        <v>0.36</v>
      </c>
      <c r="O20" s="66">
        <f>IF(M20="","",M20/$K$9)</f>
        <v>0.66666666666666663</v>
      </c>
      <c r="P20" s="41" t="s">
        <v>157</v>
      </c>
      <c r="Q20" s="64" t="s">
        <v>144</v>
      </c>
      <c r="R20" s="64" t="s">
        <v>140</v>
      </c>
    </row>
    <row r="21" spans="1:18" x14ac:dyDescent="0.25">
      <c r="A21" s="28">
        <v>17</v>
      </c>
      <c r="B21" s="51" t="s">
        <v>12</v>
      </c>
      <c r="C21" s="61" t="s">
        <v>286</v>
      </c>
      <c r="D21" s="61" t="s">
        <v>243</v>
      </c>
      <c r="E21" s="61" t="s">
        <v>287</v>
      </c>
      <c r="F21" s="62">
        <v>40937</v>
      </c>
      <c r="G21" s="63" t="s">
        <v>48</v>
      </c>
      <c r="H21" s="63" t="s">
        <v>81</v>
      </c>
      <c r="I21" s="64" t="s">
        <v>81</v>
      </c>
      <c r="J21" s="64" t="s">
        <v>140</v>
      </c>
      <c r="K21" s="65">
        <v>7</v>
      </c>
      <c r="L21" s="63" t="s">
        <v>134</v>
      </c>
      <c r="M21" s="65">
        <v>33</v>
      </c>
      <c r="N21" s="66">
        <f>IF(M21="","",M21/$E$9)</f>
        <v>0.33</v>
      </c>
      <c r="O21" s="66">
        <f>IF(M21="","",M21/$K$9)</f>
        <v>0.61111111111111116</v>
      </c>
      <c r="P21" s="65" t="str">
        <f>IF(M21="","",IF($K$9=M21,$L$9,IF(M21&gt;=$H$9,"призер","участник")))</f>
        <v>участник</v>
      </c>
      <c r="Q21" s="64" t="s">
        <v>144</v>
      </c>
      <c r="R21" s="64" t="s">
        <v>140</v>
      </c>
    </row>
    <row r="22" spans="1:18" x14ac:dyDescent="0.25">
      <c r="A22" s="28">
        <v>6</v>
      </c>
      <c r="B22" s="51" t="s">
        <v>12</v>
      </c>
      <c r="C22" s="71" t="s">
        <v>73</v>
      </c>
      <c r="D22" s="71" t="s">
        <v>74</v>
      </c>
      <c r="E22" s="71" t="s">
        <v>98</v>
      </c>
      <c r="F22" s="73" t="s">
        <v>99</v>
      </c>
      <c r="G22" s="75" t="s">
        <v>48</v>
      </c>
      <c r="H22" s="75" t="s">
        <v>81</v>
      </c>
      <c r="I22" s="77" t="s">
        <v>81</v>
      </c>
      <c r="J22" s="77" t="s">
        <v>46</v>
      </c>
      <c r="K22" s="80">
        <v>7</v>
      </c>
      <c r="L22" s="81" t="s">
        <v>132</v>
      </c>
      <c r="M22" s="82">
        <v>32</v>
      </c>
      <c r="N22" s="84">
        <f>IF(M22="","",M22/$E$9)</f>
        <v>0.32</v>
      </c>
      <c r="O22" s="84">
        <f>IF(M22="","",M22/$K$9)</f>
        <v>0.59259259259259256</v>
      </c>
      <c r="P22" s="85" t="str">
        <f>IF(M22="","",IF($K$9=M22,$L$9,IF(M22&gt;=$H$9,"призер","участник")))</f>
        <v>участник</v>
      </c>
      <c r="Q22" s="77" t="s">
        <v>128</v>
      </c>
      <c r="R22" s="86" t="s">
        <v>47</v>
      </c>
    </row>
    <row r="23" spans="1:18" x14ac:dyDescent="0.25">
      <c r="A23" s="28">
        <v>18</v>
      </c>
      <c r="B23" s="51" t="s">
        <v>12</v>
      </c>
      <c r="C23" s="61" t="s">
        <v>288</v>
      </c>
      <c r="D23" s="61" t="s">
        <v>289</v>
      </c>
      <c r="E23" s="61" t="s">
        <v>147</v>
      </c>
      <c r="F23" s="62">
        <v>40968</v>
      </c>
      <c r="G23" s="63" t="s">
        <v>48</v>
      </c>
      <c r="H23" s="63" t="s">
        <v>81</v>
      </c>
      <c r="I23" s="64" t="s">
        <v>81</v>
      </c>
      <c r="J23" s="64" t="s">
        <v>140</v>
      </c>
      <c r="K23" s="65">
        <v>7</v>
      </c>
      <c r="L23" s="63" t="s">
        <v>132</v>
      </c>
      <c r="M23" s="65">
        <v>30</v>
      </c>
      <c r="N23" s="66">
        <f>IF(M23="","",M23/$E$9)</f>
        <v>0.3</v>
      </c>
      <c r="O23" s="66">
        <f>IF(M23="","",M23/$K$9)</f>
        <v>0.55555555555555558</v>
      </c>
      <c r="P23" s="65" t="str">
        <f>IF(M23="","",IF($K$9=M23,$L$9,IF(M23&gt;=$H$9,"призер","участник")))</f>
        <v>участник</v>
      </c>
      <c r="Q23" s="64" t="s">
        <v>144</v>
      </c>
      <c r="R23" s="64" t="s">
        <v>140</v>
      </c>
    </row>
    <row r="24" spans="1:18" x14ac:dyDescent="0.25">
      <c r="A24" s="28">
        <v>8</v>
      </c>
      <c r="B24" s="51" t="s">
        <v>12</v>
      </c>
      <c r="C24" s="71" t="s">
        <v>77</v>
      </c>
      <c r="D24" s="71" t="s">
        <v>50</v>
      </c>
      <c r="E24" s="71" t="s">
        <v>100</v>
      </c>
      <c r="F24" s="73" t="s">
        <v>102</v>
      </c>
      <c r="G24" s="75" t="s">
        <v>48</v>
      </c>
      <c r="H24" s="75" t="s">
        <v>81</v>
      </c>
      <c r="I24" s="77" t="s">
        <v>81</v>
      </c>
      <c r="J24" s="77" t="s">
        <v>46</v>
      </c>
      <c r="K24" s="80">
        <v>7</v>
      </c>
      <c r="L24" s="81" t="s">
        <v>134</v>
      </c>
      <c r="M24" s="82">
        <v>28</v>
      </c>
      <c r="N24" s="84">
        <f>IF(M24="","",M24/$E$9)</f>
        <v>0.28000000000000003</v>
      </c>
      <c r="O24" s="84">
        <f>IF(M24="","",M24/$K$9)</f>
        <v>0.51851851851851849</v>
      </c>
      <c r="P24" s="85" t="str">
        <f>IF(M24="","",IF($K$9=M24,$L$9,IF(M24&gt;=$H$9,"призер","участник")))</f>
        <v>участник</v>
      </c>
      <c r="Q24" s="77" t="s">
        <v>128</v>
      </c>
      <c r="R24" s="86" t="s">
        <v>47</v>
      </c>
    </row>
    <row r="25" spans="1:18" x14ac:dyDescent="0.25">
      <c r="A25" s="28">
        <v>11</v>
      </c>
      <c r="B25" s="51" t="s">
        <v>12</v>
      </c>
      <c r="C25" s="71" t="s">
        <v>107</v>
      </c>
      <c r="D25" s="71" t="s">
        <v>108</v>
      </c>
      <c r="E25" s="71" t="s">
        <v>109</v>
      </c>
      <c r="F25" s="73" t="s">
        <v>110</v>
      </c>
      <c r="G25" s="75" t="s">
        <v>48</v>
      </c>
      <c r="H25" s="75" t="s">
        <v>81</v>
      </c>
      <c r="I25" s="77" t="s">
        <v>81</v>
      </c>
      <c r="J25" s="77" t="s">
        <v>46</v>
      </c>
      <c r="K25" s="80">
        <v>7</v>
      </c>
      <c r="L25" s="81" t="s">
        <v>137</v>
      </c>
      <c r="M25" s="82">
        <v>28</v>
      </c>
      <c r="N25" s="84">
        <f>IF(M25="","",M25/$E$9)</f>
        <v>0.28000000000000003</v>
      </c>
      <c r="O25" s="84">
        <f>IF(M25="","",M25/$K$9)</f>
        <v>0.51851851851851849</v>
      </c>
      <c r="P25" s="85" t="str">
        <f>IF(M25="","",IF($K$9=M25,$L$9,IF(M25&gt;=$H$9,"призер","участник")))</f>
        <v>участник</v>
      </c>
      <c r="Q25" s="77" t="s">
        <v>128</v>
      </c>
      <c r="R25" s="86" t="s">
        <v>47</v>
      </c>
    </row>
    <row r="26" spans="1:18" x14ac:dyDescent="0.25">
      <c r="A26" s="28">
        <v>10</v>
      </c>
      <c r="B26" s="51" t="s">
        <v>12</v>
      </c>
      <c r="C26" s="71" t="s">
        <v>78</v>
      </c>
      <c r="D26" s="71" t="s">
        <v>79</v>
      </c>
      <c r="E26" s="71" t="s">
        <v>105</v>
      </c>
      <c r="F26" s="73" t="s">
        <v>106</v>
      </c>
      <c r="G26" s="75" t="s">
        <v>48</v>
      </c>
      <c r="H26" s="75" t="s">
        <v>81</v>
      </c>
      <c r="I26" s="77" t="s">
        <v>81</v>
      </c>
      <c r="J26" s="77" t="s">
        <v>46</v>
      </c>
      <c r="K26" s="80">
        <v>7</v>
      </c>
      <c r="L26" s="81" t="s">
        <v>136</v>
      </c>
      <c r="M26" s="82">
        <v>26</v>
      </c>
      <c r="N26" s="84">
        <f>IF(M26="","",M26/$E$9)</f>
        <v>0.26</v>
      </c>
      <c r="O26" s="84">
        <f>IF(M26="","",M26/$K$9)</f>
        <v>0.48148148148148145</v>
      </c>
      <c r="P26" s="85" t="str">
        <f>IF(M26="","",IF($K$9=M26,$L$9,IF(M26&gt;=$H$9,"призер","участник")))</f>
        <v>участник</v>
      </c>
      <c r="Q26" s="77" t="s">
        <v>128</v>
      </c>
      <c r="R26" s="86" t="s">
        <v>47</v>
      </c>
    </row>
    <row r="27" spans="1:18" x14ac:dyDescent="0.25">
      <c r="A27" s="28">
        <v>19</v>
      </c>
      <c r="B27" s="51" t="s">
        <v>12</v>
      </c>
      <c r="C27" s="61" t="s">
        <v>290</v>
      </c>
      <c r="D27" s="61" t="s">
        <v>151</v>
      </c>
      <c r="E27" s="61" t="s">
        <v>291</v>
      </c>
      <c r="F27" s="62">
        <v>41028</v>
      </c>
      <c r="G27" s="63" t="s">
        <v>48</v>
      </c>
      <c r="H27" s="63" t="s">
        <v>81</v>
      </c>
      <c r="I27" s="64" t="s">
        <v>81</v>
      </c>
      <c r="J27" s="64" t="s">
        <v>140</v>
      </c>
      <c r="K27" s="65">
        <v>7</v>
      </c>
      <c r="L27" s="63" t="s">
        <v>131</v>
      </c>
      <c r="M27" s="65">
        <v>26</v>
      </c>
      <c r="N27" s="66">
        <f>IF(M27="","",M27/$E$9)</f>
        <v>0.26</v>
      </c>
      <c r="O27" s="66">
        <f>IF(M27="","",M27/$K$9)</f>
        <v>0.48148148148148145</v>
      </c>
      <c r="P27" s="65" t="str">
        <f>IF(M27="","",IF($K$9=M27,$L$9,IF(M27&gt;=$H$9,"призер","участник")))</f>
        <v>участник</v>
      </c>
      <c r="Q27" s="64" t="s">
        <v>144</v>
      </c>
      <c r="R27" s="64" t="s">
        <v>140</v>
      </c>
    </row>
    <row r="28" spans="1:18" x14ac:dyDescent="0.25">
      <c r="A28" s="28">
        <v>20</v>
      </c>
      <c r="B28" s="51" t="s">
        <v>12</v>
      </c>
      <c r="C28" s="61" t="s">
        <v>292</v>
      </c>
      <c r="D28" s="61" t="s">
        <v>293</v>
      </c>
      <c r="E28" s="61" t="s">
        <v>294</v>
      </c>
      <c r="F28" s="62">
        <v>41248</v>
      </c>
      <c r="G28" s="63" t="s">
        <v>48</v>
      </c>
      <c r="H28" s="63" t="s">
        <v>81</v>
      </c>
      <c r="I28" s="64" t="s">
        <v>81</v>
      </c>
      <c r="J28" s="64" t="s">
        <v>140</v>
      </c>
      <c r="K28" s="65">
        <v>7</v>
      </c>
      <c r="L28" s="63" t="s">
        <v>295</v>
      </c>
      <c r="M28" s="65">
        <v>26</v>
      </c>
      <c r="N28" s="66">
        <f>IF(M28="","",M28/$E$9)</f>
        <v>0.26</v>
      </c>
      <c r="O28" s="66">
        <f>IF(M28="","",M28/$K$9)</f>
        <v>0.48148148148148145</v>
      </c>
      <c r="P28" s="65" t="str">
        <f>IF(M28="","",IF($K$9=M28,$L$9,IF(M28&gt;=$H$9,"призер","участник")))</f>
        <v>участник</v>
      </c>
      <c r="Q28" s="64" t="s">
        <v>144</v>
      </c>
      <c r="R28" s="64" t="s">
        <v>140</v>
      </c>
    </row>
    <row r="29" spans="1:18" x14ac:dyDescent="0.25">
      <c r="A29" s="28">
        <v>21</v>
      </c>
      <c r="B29" s="51" t="s">
        <v>12</v>
      </c>
      <c r="C29" s="61" t="s">
        <v>296</v>
      </c>
      <c r="D29" s="61" t="s">
        <v>297</v>
      </c>
      <c r="E29" s="61" t="s">
        <v>298</v>
      </c>
      <c r="F29" s="62">
        <v>41178</v>
      </c>
      <c r="G29" s="63" t="s">
        <v>48</v>
      </c>
      <c r="H29" s="63" t="s">
        <v>81</v>
      </c>
      <c r="I29" s="64" t="s">
        <v>81</v>
      </c>
      <c r="J29" s="64" t="s">
        <v>140</v>
      </c>
      <c r="K29" s="65">
        <v>7</v>
      </c>
      <c r="L29" s="63" t="s">
        <v>130</v>
      </c>
      <c r="M29" s="65">
        <v>26</v>
      </c>
      <c r="N29" s="66">
        <f>IF(M29="","",M29/$E$9)</f>
        <v>0.26</v>
      </c>
      <c r="O29" s="66">
        <f>IF(M29="","",M29/$K$9)</f>
        <v>0.48148148148148145</v>
      </c>
      <c r="P29" s="65" t="str">
        <f>IF(M29="","",IF($K$9=M29,$L$9,IF(M29&gt;=$H$9,"призер","участник")))</f>
        <v>участник</v>
      </c>
      <c r="Q29" s="64" t="s">
        <v>144</v>
      </c>
      <c r="R29" s="64" t="s">
        <v>140</v>
      </c>
    </row>
    <row r="30" spans="1:18" x14ac:dyDescent="0.25">
      <c r="A30" s="28">
        <v>22</v>
      </c>
      <c r="B30" s="51" t="s">
        <v>12</v>
      </c>
      <c r="C30" s="61" t="s">
        <v>268</v>
      </c>
      <c r="D30" s="61" t="s">
        <v>299</v>
      </c>
      <c r="E30" s="61" t="s">
        <v>269</v>
      </c>
      <c r="F30" s="62">
        <v>40931</v>
      </c>
      <c r="G30" s="63" t="s">
        <v>48</v>
      </c>
      <c r="H30" s="63" t="s">
        <v>81</v>
      </c>
      <c r="I30" s="64" t="s">
        <v>81</v>
      </c>
      <c r="J30" s="64" t="s">
        <v>140</v>
      </c>
      <c r="K30" s="65">
        <v>7</v>
      </c>
      <c r="L30" s="63" t="s">
        <v>133</v>
      </c>
      <c r="M30" s="65">
        <v>19</v>
      </c>
      <c r="N30" s="66">
        <f>IF(M30="","",M30/$E$9)</f>
        <v>0.19</v>
      </c>
      <c r="O30" s="66">
        <f>IF(M30="","",M30/$K$9)</f>
        <v>0.35185185185185186</v>
      </c>
      <c r="P30" s="65" t="str">
        <f>IF(M30="","",IF($K$9=M30,$L$9,IF(M30&gt;=$H$9,"призер","участник")))</f>
        <v>участник</v>
      </c>
      <c r="Q30" s="64" t="s">
        <v>144</v>
      </c>
      <c r="R30" s="64" t="s">
        <v>140</v>
      </c>
    </row>
    <row r="31" spans="1:18" x14ac:dyDescent="0.25">
      <c r="A31" s="28">
        <v>23</v>
      </c>
      <c r="B31" s="51" t="s">
        <v>12</v>
      </c>
      <c r="C31" s="61" t="s">
        <v>300</v>
      </c>
      <c r="D31" s="61" t="s">
        <v>299</v>
      </c>
      <c r="E31" s="61" t="s">
        <v>301</v>
      </c>
      <c r="F31" s="62">
        <v>41200</v>
      </c>
      <c r="G31" s="63" t="s">
        <v>48</v>
      </c>
      <c r="H31" s="63" t="s">
        <v>81</v>
      </c>
      <c r="I31" s="64" t="s">
        <v>81</v>
      </c>
      <c r="J31" s="64" t="s">
        <v>140</v>
      </c>
      <c r="K31" s="65">
        <v>7</v>
      </c>
      <c r="L31" s="63" t="s">
        <v>137</v>
      </c>
      <c r="M31" s="65">
        <v>17</v>
      </c>
      <c r="N31" s="66">
        <f>IF(M31="","",M31/$E$9)</f>
        <v>0.17</v>
      </c>
      <c r="O31" s="66">
        <f>IF(M31="","",M31/$K$9)</f>
        <v>0.31481481481481483</v>
      </c>
      <c r="P31" s="65" t="str">
        <f>IF(M31="","",IF($K$9=M31,$L$9,IF(M31&gt;=$H$9,"призер","участник")))</f>
        <v>участник</v>
      </c>
      <c r="Q31" s="64" t="s">
        <v>144</v>
      </c>
      <c r="R31" s="64" t="s">
        <v>140</v>
      </c>
    </row>
    <row r="33" spans="2:5" x14ac:dyDescent="0.25">
      <c r="B33" s="92" t="s">
        <v>23</v>
      </c>
      <c r="C33" s="93" t="s">
        <v>227</v>
      </c>
      <c r="D33" s="93"/>
      <c r="E33" s="93"/>
    </row>
    <row r="34" spans="2:5" x14ac:dyDescent="0.25">
      <c r="B34" s="93"/>
      <c r="C34" s="93" t="s">
        <v>228</v>
      </c>
      <c r="D34" s="93"/>
      <c r="E34" s="93" t="s">
        <v>229</v>
      </c>
    </row>
    <row r="35" spans="2:5" x14ac:dyDescent="0.25">
      <c r="B35" s="93"/>
      <c r="C35" s="93" t="s">
        <v>230</v>
      </c>
      <c r="D35" s="93"/>
      <c r="E35" s="93" t="s">
        <v>231</v>
      </c>
    </row>
    <row r="36" spans="2:5" x14ac:dyDescent="0.25">
      <c r="B36" s="93"/>
      <c r="C36" s="93"/>
      <c r="D36" s="93"/>
      <c r="E36" s="93" t="s">
        <v>232</v>
      </c>
    </row>
    <row r="37" spans="2:5" x14ac:dyDescent="0.25">
      <c r="B37" s="93"/>
      <c r="C37" s="93"/>
      <c r="D37" s="93"/>
      <c r="E37" s="93" t="s">
        <v>233</v>
      </c>
    </row>
    <row r="38" spans="2:5" x14ac:dyDescent="0.25">
      <c r="B38" s="93"/>
      <c r="C38" s="93"/>
      <c r="D38" s="93"/>
      <c r="E38" s="93" t="s">
        <v>234</v>
      </c>
    </row>
  </sheetData>
  <protectedRanges>
    <protectedRange sqref="N11:N31" name="Диапазон1_3_1"/>
    <protectedRange sqref="O11:O31" name="Диапазон1_1_1_1"/>
    <protectedRange sqref="P11:P31" name="Диапазон1_2_1_1_1"/>
  </protectedRanges>
  <autoFilter ref="A10:R10">
    <sortState ref="A11:R31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20" priority="3" stopIfTrue="1">
      <formula>ISBLANK(C4)</formula>
    </cfRule>
  </conditionalFormatting>
  <conditionalFormatting sqref="C8">
    <cfRule type="expression" dxfId="19" priority="2" stopIfTrue="1">
      <formula>ISBLANK(C8)</formula>
    </cfRule>
  </conditionalFormatting>
  <conditionalFormatting sqref="E9">
    <cfRule type="expression" dxfId="18" priority="1" stopIfTrue="1">
      <formula>ISBLANK(E9)</formula>
    </cfRule>
  </conditionalFormatting>
  <dataValidations count="1">
    <dataValidation allowBlank="1" showInputMessage="1" showErrorMessage="1" sqref="C4:C8 A4:A8 E9 F4:F8 E6:E7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opLeftCell="I1" zoomScaleNormal="100" workbookViewId="0">
      <selection activeCell="Q17" sqref="Q17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303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COUNTA(M11:M28)</f>
        <v>18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95" t="s">
        <v>0</v>
      </c>
      <c r="B4" s="95"/>
      <c r="C4" s="95" t="s">
        <v>302</v>
      </c>
      <c r="D4" s="93"/>
      <c r="E4" s="96"/>
      <c r="F4" s="17"/>
      <c r="Q4" s="18" t="s">
        <v>33</v>
      </c>
      <c r="R4" s="19">
        <f>COUNTIF(P11:P28,"победитель")</f>
        <v>1</v>
      </c>
    </row>
    <row r="5" spans="1:21" x14ac:dyDescent="0.25">
      <c r="A5" s="95" t="s">
        <v>37</v>
      </c>
      <c r="B5" s="95"/>
      <c r="C5" s="95" t="s">
        <v>12</v>
      </c>
      <c r="D5" s="93"/>
      <c r="E5" s="97" t="s">
        <v>22</v>
      </c>
      <c r="F5" s="17"/>
      <c r="Q5" s="18" t="s">
        <v>34</v>
      </c>
      <c r="R5" s="13">
        <f>COUNTIF(P11:P28,"призер")</f>
        <v>5</v>
      </c>
    </row>
    <row r="6" spans="1:21" x14ac:dyDescent="0.25">
      <c r="A6" s="95" t="s">
        <v>1</v>
      </c>
      <c r="B6" s="95"/>
      <c r="C6" s="95" t="s">
        <v>41</v>
      </c>
      <c r="D6" s="93"/>
      <c r="E6" s="93"/>
      <c r="F6" s="17"/>
      <c r="Q6" s="18" t="s">
        <v>35</v>
      </c>
      <c r="R6" s="13">
        <f>COUNTIF(P11:P28,"участник")</f>
        <v>12</v>
      </c>
    </row>
    <row r="7" spans="1:21" x14ac:dyDescent="0.25">
      <c r="A7" s="95" t="s">
        <v>5</v>
      </c>
      <c r="B7" s="95"/>
      <c r="C7" s="95">
        <v>8</v>
      </c>
      <c r="D7" s="93"/>
      <c r="E7" s="93"/>
      <c r="F7" s="17"/>
      <c r="P7" s="20"/>
      <c r="Q7" s="18" t="s">
        <v>25</v>
      </c>
      <c r="R7" s="21">
        <v>0.45</v>
      </c>
    </row>
    <row r="8" spans="1:21" x14ac:dyDescent="0.25">
      <c r="A8" s="95" t="s">
        <v>7</v>
      </c>
      <c r="B8" s="95"/>
      <c r="C8" s="98">
        <v>45931</v>
      </c>
      <c r="D8" s="97" t="s">
        <v>21</v>
      </c>
      <c r="E8" s="93"/>
      <c r="F8" s="17"/>
      <c r="Q8" s="22" t="s">
        <v>31</v>
      </c>
      <c r="R8" s="21">
        <f>(R4+R5)/R2</f>
        <v>0.33333333333333331</v>
      </c>
    </row>
    <row r="9" spans="1:21" x14ac:dyDescent="0.25">
      <c r="A9" s="93"/>
      <c r="B9" s="93"/>
      <c r="C9" s="99" t="s">
        <v>24</v>
      </c>
      <c r="D9" s="100"/>
      <c r="E9" s="101">
        <v>100</v>
      </c>
      <c r="G9" s="18" t="s">
        <v>45</v>
      </c>
      <c r="H9" s="56">
        <f>E9/2</f>
        <v>50</v>
      </c>
      <c r="J9" s="23" t="s">
        <v>13</v>
      </c>
      <c r="K9" s="24">
        <f>MAX(M11:M28)</f>
        <v>63</v>
      </c>
      <c r="L9" s="25" t="str">
        <f>IF(K9*100/E9&gt;=50,"победитель","участник")</f>
        <v>победитель</v>
      </c>
      <c r="P9" s="26">
        <f>R8-45%</f>
        <v>-0.1166666666666667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61" t="s">
        <v>304</v>
      </c>
      <c r="D11" s="61" t="s">
        <v>305</v>
      </c>
      <c r="E11" s="61" t="s">
        <v>306</v>
      </c>
      <c r="F11" s="62">
        <v>40763</v>
      </c>
      <c r="G11" s="63" t="s">
        <v>48</v>
      </c>
      <c r="H11" s="63" t="s">
        <v>81</v>
      </c>
      <c r="I11" s="64" t="s">
        <v>81</v>
      </c>
      <c r="J11" s="64" t="s">
        <v>140</v>
      </c>
      <c r="K11" s="65">
        <v>8</v>
      </c>
      <c r="L11" s="63" t="s">
        <v>307</v>
      </c>
      <c r="M11" s="65">
        <v>63</v>
      </c>
      <c r="N11" s="66">
        <f t="shared" ref="N11:N28" si="0">IF(M11="","",M11/$E$9)</f>
        <v>0.63</v>
      </c>
      <c r="O11" s="66">
        <f t="shared" ref="O11:O28" si="1">IF(M11="","",M11/$K$9)</f>
        <v>1</v>
      </c>
      <c r="P11" s="65" t="str">
        <f t="shared" ref="P11:P28" si="2">IF(M11="","",IF($K$9=M11,$L$9,IF(M11&gt;=$H$9,"призер","участник")))</f>
        <v>победитель</v>
      </c>
      <c r="Q11" s="64" t="s">
        <v>144</v>
      </c>
      <c r="R11" s="64" t="s">
        <v>140</v>
      </c>
    </row>
    <row r="12" spans="1:21" s="32" customFormat="1" ht="12.95" customHeight="1" x14ac:dyDescent="0.2">
      <c r="A12" s="28">
        <v>2</v>
      </c>
      <c r="B12" s="51" t="s">
        <v>12</v>
      </c>
      <c r="C12" s="61" t="s">
        <v>308</v>
      </c>
      <c r="D12" s="61" t="s">
        <v>61</v>
      </c>
      <c r="E12" s="61" t="s">
        <v>49</v>
      </c>
      <c r="F12" s="62">
        <v>40751</v>
      </c>
      <c r="G12" s="63" t="s">
        <v>48</v>
      </c>
      <c r="H12" s="63" t="s">
        <v>81</v>
      </c>
      <c r="I12" s="64" t="s">
        <v>81</v>
      </c>
      <c r="J12" s="64" t="s">
        <v>140</v>
      </c>
      <c r="K12" s="65">
        <v>8</v>
      </c>
      <c r="L12" s="63" t="s">
        <v>309</v>
      </c>
      <c r="M12" s="65">
        <v>42</v>
      </c>
      <c r="N12" s="66">
        <f t="shared" si="0"/>
        <v>0.42</v>
      </c>
      <c r="O12" s="66">
        <f t="shared" si="1"/>
        <v>0.66666666666666663</v>
      </c>
      <c r="P12" s="65" t="s">
        <v>149</v>
      </c>
      <c r="Q12" s="64" t="s">
        <v>144</v>
      </c>
      <c r="R12" s="64" t="s">
        <v>140</v>
      </c>
    </row>
    <row r="13" spans="1:21" x14ac:dyDescent="0.25">
      <c r="A13" s="28">
        <v>3</v>
      </c>
      <c r="B13" s="51" t="s">
        <v>12</v>
      </c>
      <c r="C13" s="61" t="s">
        <v>310</v>
      </c>
      <c r="D13" s="61" t="s">
        <v>311</v>
      </c>
      <c r="E13" s="61" t="s">
        <v>312</v>
      </c>
      <c r="F13" s="67">
        <v>40595</v>
      </c>
      <c r="G13" s="63" t="s">
        <v>48</v>
      </c>
      <c r="H13" s="63" t="s">
        <v>81</v>
      </c>
      <c r="I13" s="68" t="s">
        <v>81</v>
      </c>
      <c r="J13" s="68" t="s">
        <v>140</v>
      </c>
      <c r="K13" s="69">
        <v>8</v>
      </c>
      <c r="L13" s="63" t="s">
        <v>313</v>
      </c>
      <c r="M13" s="65">
        <v>42</v>
      </c>
      <c r="N13" s="66">
        <f t="shared" si="0"/>
        <v>0.42</v>
      </c>
      <c r="O13" s="66">
        <f t="shared" si="1"/>
        <v>0.66666666666666663</v>
      </c>
      <c r="P13" s="65" t="s">
        <v>149</v>
      </c>
      <c r="Q13" s="64" t="s">
        <v>144</v>
      </c>
      <c r="R13" s="64" t="s">
        <v>140</v>
      </c>
    </row>
    <row r="14" spans="1:21" x14ac:dyDescent="0.25">
      <c r="A14" s="28">
        <v>4</v>
      </c>
      <c r="B14" s="51" t="s">
        <v>12</v>
      </c>
      <c r="C14" s="61" t="s">
        <v>314</v>
      </c>
      <c r="D14" s="61" t="s">
        <v>275</v>
      </c>
      <c r="E14" s="61" t="s">
        <v>285</v>
      </c>
      <c r="F14" s="62">
        <v>40725</v>
      </c>
      <c r="G14" s="63" t="s">
        <v>48</v>
      </c>
      <c r="H14" s="63" t="s">
        <v>81</v>
      </c>
      <c r="I14" s="64" t="s">
        <v>81</v>
      </c>
      <c r="J14" s="64" t="s">
        <v>140</v>
      </c>
      <c r="K14" s="65">
        <v>8</v>
      </c>
      <c r="L14" s="63" t="s">
        <v>315</v>
      </c>
      <c r="M14" s="65">
        <v>42</v>
      </c>
      <c r="N14" s="66">
        <f t="shared" si="0"/>
        <v>0.42</v>
      </c>
      <c r="O14" s="66">
        <f t="shared" si="1"/>
        <v>0.66666666666666663</v>
      </c>
      <c r="P14" s="65" t="s">
        <v>149</v>
      </c>
      <c r="Q14" s="64" t="s">
        <v>144</v>
      </c>
      <c r="R14" s="64" t="s">
        <v>140</v>
      </c>
    </row>
    <row r="15" spans="1:21" x14ac:dyDescent="0.25">
      <c r="A15" s="28">
        <v>5</v>
      </c>
      <c r="B15" s="51" t="s">
        <v>12</v>
      </c>
      <c r="C15" s="61" t="s">
        <v>316</v>
      </c>
      <c r="D15" s="61" t="s">
        <v>317</v>
      </c>
      <c r="E15" s="61" t="s">
        <v>84</v>
      </c>
      <c r="F15" s="62">
        <v>40924</v>
      </c>
      <c r="G15" s="63" t="s">
        <v>48</v>
      </c>
      <c r="H15" s="63" t="s">
        <v>81</v>
      </c>
      <c r="I15" s="64" t="s">
        <v>81</v>
      </c>
      <c r="J15" s="64" t="s">
        <v>140</v>
      </c>
      <c r="K15" s="65">
        <v>8</v>
      </c>
      <c r="L15" s="63" t="s">
        <v>318</v>
      </c>
      <c r="M15" s="65">
        <v>38</v>
      </c>
      <c r="N15" s="66">
        <f t="shared" si="0"/>
        <v>0.38</v>
      </c>
      <c r="O15" s="66">
        <f t="shared" si="1"/>
        <v>0.60317460317460314</v>
      </c>
      <c r="P15" s="65" t="s">
        <v>149</v>
      </c>
      <c r="Q15" s="64" t="s">
        <v>144</v>
      </c>
      <c r="R15" s="64" t="s">
        <v>140</v>
      </c>
    </row>
    <row r="16" spans="1:21" x14ac:dyDescent="0.25">
      <c r="A16" s="28">
        <v>6</v>
      </c>
      <c r="B16" s="51" t="s">
        <v>12</v>
      </c>
      <c r="C16" s="61" t="s">
        <v>319</v>
      </c>
      <c r="D16" s="61" t="s">
        <v>52</v>
      </c>
      <c r="E16" s="61" t="s">
        <v>320</v>
      </c>
      <c r="F16" s="62">
        <v>40734</v>
      </c>
      <c r="G16" s="63" t="s">
        <v>48</v>
      </c>
      <c r="H16" s="63" t="s">
        <v>81</v>
      </c>
      <c r="I16" s="64" t="s">
        <v>81</v>
      </c>
      <c r="J16" s="64" t="s">
        <v>140</v>
      </c>
      <c r="K16" s="65">
        <v>8</v>
      </c>
      <c r="L16" s="63" t="s">
        <v>321</v>
      </c>
      <c r="M16" s="65">
        <v>35</v>
      </c>
      <c r="N16" s="66">
        <f t="shared" si="0"/>
        <v>0.35</v>
      </c>
      <c r="O16" s="66">
        <f t="shared" si="1"/>
        <v>0.55555555555555558</v>
      </c>
      <c r="P16" s="65" t="s">
        <v>149</v>
      </c>
      <c r="Q16" s="64" t="s">
        <v>144</v>
      </c>
      <c r="R16" s="64" t="s">
        <v>140</v>
      </c>
    </row>
    <row r="17" spans="1:18" x14ac:dyDescent="0.25">
      <c r="A17" s="28">
        <v>7</v>
      </c>
      <c r="B17" s="51" t="s">
        <v>12</v>
      </c>
      <c r="C17" s="61" t="s">
        <v>322</v>
      </c>
      <c r="D17" s="61" t="s">
        <v>323</v>
      </c>
      <c r="E17" s="61" t="s">
        <v>324</v>
      </c>
      <c r="F17" s="62">
        <v>40600</v>
      </c>
      <c r="G17" s="63" t="s">
        <v>48</v>
      </c>
      <c r="H17" s="63" t="s">
        <v>81</v>
      </c>
      <c r="I17" s="64" t="s">
        <v>81</v>
      </c>
      <c r="J17" s="64" t="s">
        <v>140</v>
      </c>
      <c r="K17" s="65">
        <v>8</v>
      </c>
      <c r="L17" s="63" t="s">
        <v>325</v>
      </c>
      <c r="M17" s="65">
        <v>32</v>
      </c>
      <c r="N17" s="66">
        <f t="shared" si="0"/>
        <v>0.32</v>
      </c>
      <c r="O17" s="66">
        <f t="shared" si="1"/>
        <v>0.50793650793650791</v>
      </c>
      <c r="P17" s="65" t="str">
        <f t="shared" si="2"/>
        <v>участник</v>
      </c>
      <c r="Q17" s="64" t="s">
        <v>144</v>
      </c>
      <c r="R17" s="64" t="s">
        <v>140</v>
      </c>
    </row>
    <row r="18" spans="1:18" x14ac:dyDescent="0.25">
      <c r="A18" s="28">
        <v>8</v>
      </c>
      <c r="B18" s="51" t="s">
        <v>12</v>
      </c>
      <c r="C18" s="61" t="s">
        <v>326</v>
      </c>
      <c r="D18" s="61" t="s">
        <v>327</v>
      </c>
      <c r="E18" s="61" t="s">
        <v>282</v>
      </c>
      <c r="F18" s="62">
        <v>40655</v>
      </c>
      <c r="G18" s="63" t="s">
        <v>48</v>
      </c>
      <c r="H18" s="63" t="s">
        <v>81</v>
      </c>
      <c r="I18" s="64" t="s">
        <v>81</v>
      </c>
      <c r="J18" s="64" t="s">
        <v>140</v>
      </c>
      <c r="K18" s="65">
        <v>8</v>
      </c>
      <c r="L18" s="63" t="s">
        <v>328</v>
      </c>
      <c r="M18" s="65">
        <v>31</v>
      </c>
      <c r="N18" s="66">
        <f t="shared" si="0"/>
        <v>0.31</v>
      </c>
      <c r="O18" s="66">
        <f t="shared" si="1"/>
        <v>0.49206349206349204</v>
      </c>
      <c r="P18" s="65" t="str">
        <f t="shared" si="2"/>
        <v>участник</v>
      </c>
      <c r="Q18" s="64" t="s">
        <v>144</v>
      </c>
      <c r="R18" s="64" t="s">
        <v>140</v>
      </c>
    </row>
    <row r="19" spans="1:18" x14ac:dyDescent="0.25">
      <c r="A19" s="28">
        <v>9</v>
      </c>
      <c r="B19" s="51" t="s">
        <v>12</v>
      </c>
      <c r="C19" s="61" t="s">
        <v>329</v>
      </c>
      <c r="D19" s="61" t="s">
        <v>239</v>
      </c>
      <c r="E19" s="61" t="s">
        <v>263</v>
      </c>
      <c r="F19" s="62">
        <v>40845</v>
      </c>
      <c r="G19" s="63" t="s">
        <v>48</v>
      </c>
      <c r="H19" s="63" t="s">
        <v>81</v>
      </c>
      <c r="I19" s="64" t="s">
        <v>81</v>
      </c>
      <c r="J19" s="64" t="s">
        <v>140</v>
      </c>
      <c r="K19" s="65">
        <v>8</v>
      </c>
      <c r="L19" s="63" t="s">
        <v>330</v>
      </c>
      <c r="M19" s="65">
        <v>31</v>
      </c>
      <c r="N19" s="66">
        <f t="shared" si="0"/>
        <v>0.31</v>
      </c>
      <c r="O19" s="66">
        <f t="shared" si="1"/>
        <v>0.49206349206349204</v>
      </c>
      <c r="P19" s="65" t="str">
        <f t="shared" si="2"/>
        <v>участник</v>
      </c>
      <c r="Q19" s="64" t="s">
        <v>144</v>
      </c>
      <c r="R19" s="64" t="s">
        <v>140</v>
      </c>
    </row>
    <row r="20" spans="1:18" x14ac:dyDescent="0.25">
      <c r="A20" s="28">
        <v>10</v>
      </c>
      <c r="B20" s="51" t="s">
        <v>12</v>
      </c>
      <c r="C20" s="61" t="s">
        <v>331</v>
      </c>
      <c r="D20" s="61" t="s">
        <v>332</v>
      </c>
      <c r="E20" s="61" t="s">
        <v>84</v>
      </c>
      <c r="F20" s="62">
        <v>40700</v>
      </c>
      <c r="G20" s="63" t="s">
        <v>48</v>
      </c>
      <c r="H20" s="63" t="s">
        <v>81</v>
      </c>
      <c r="I20" s="64" t="s">
        <v>81</v>
      </c>
      <c r="J20" s="64" t="s">
        <v>140</v>
      </c>
      <c r="K20" s="65">
        <v>8</v>
      </c>
      <c r="L20" s="63" t="s">
        <v>333</v>
      </c>
      <c r="M20" s="65">
        <v>30</v>
      </c>
      <c r="N20" s="66">
        <f t="shared" si="0"/>
        <v>0.3</v>
      </c>
      <c r="O20" s="66">
        <f t="shared" si="1"/>
        <v>0.47619047619047616</v>
      </c>
      <c r="P20" s="65" t="str">
        <f t="shared" si="2"/>
        <v>участник</v>
      </c>
      <c r="Q20" s="64" t="s">
        <v>144</v>
      </c>
      <c r="R20" s="64" t="s">
        <v>140</v>
      </c>
    </row>
    <row r="21" spans="1:18" x14ac:dyDescent="0.25">
      <c r="A21" s="28">
        <v>11</v>
      </c>
      <c r="B21" s="51" t="s">
        <v>12</v>
      </c>
      <c r="C21" s="61" t="s">
        <v>154</v>
      </c>
      <c r="D21" s="61" t="s">
        <v>224</v>
      </c>
      <c r="E21" s="61" t="s">
        <v>285</v>
      </c>
      <c r="F21" s="62">
        <v>40784</v>
      </c>
      <c r="G21" s="63" t="s">
        <v>48</v>
      </c>
      <c r="H21" s="63" t="s">
        <v>81</v>
      </c>
      <c r="I21" s="64" t="s">
        <v>81</v>
      </c>
      <c r="J21" s="64" t="s">
        <v>140</v>
      </c>
      <c r="K21" s="65">
        <v>8</v>
      </c>
      <c r="L21" s="63" t="s">
        <v>334</v>
      </c>
      <c r="M21" s="65">
        <v>28</v>
      </c>
      <c r="N21" s="66">
        <f t="shared" si="0"/>
        <v>0.28000000000000003</v>
      </c>
      <c r="O21" s="66">
        <f t="shared" si="1"/>
        <v>0.44444444444444442</v>
      </c>
      <c r="P21" s="65" t="str">
        <f t="shared" si="2"/>
        <v>участник</v>
      </c>
      <c r="Q21" s="64" t="s">
        <v>144</v>
      </c>
      <c r="R21" s="64" t="s">
        <v>140</v>
      </c>
    </row>
    <row r="22" spans="1:18" x14ac:dyDescent="0.25">
      <c r="A22" s="28">
        <v>12</v>
      </c>
      <c r="B22" s="51" t="s">
        <v>12</v>
      </c>
      <c r="C22" s="61" t="s">
        <v>335</v>
      </c>
      <c r="D22" s="61" t="s">
        <v>336</v>
      </c>
      <c r="E22" s="61" t="s">
        <v>337</v>
      </c>
      <c r="F22" s="62">
        <v>40906</v>
      </c>
      <c r="G22" s="63" t="s">
        <v>48</v>
      </c>
      <c r="H22" s="63" t="s">
        <v>81</v>
      </c>
      <c r="I22" s="64" t="s">
        <v>81</v>
      </c>
      <c r="J22" s="64" t="s">
        <v>140</v>
      </c>
      <c r="K22" s="65">
        <v>8</v>
      </c>
      <c r="L22" s="63" t="s">
        <v>338</v>
      </c>
      <c r="M22" s="65">
        <v>27</v>
      </c>
      <c r="N22" s="66">
        <f t="shared" si="0"/>
        <v>0.27</v>
      </c>
      <c r="O22" s="66">
        <f t="shared" si="1"/>
        <v>0.42857142857142855</v>
      </c>
      <c r="P22" s="65" t="str">
        <f t="shared" si="2"/>
        <v>участник</v>
      </c>
      <c r="Q22" s="64" t="s">
        <v>144</v>
      </c>
      <c r="R22" s="64" t="s">
        <v>140</v>
      </c>
    </row>
    <row r="23" spans="1:18" x14ac:dyDescent="0.25">
      <c r="A23" s="28">
        <v>13</v>
      </c>
      <c r="B23" s="51" t="s">
        <v>12</v>
      </c>
      <c r="C23" s="61" t="s">
        <v>339</v>
      </c>
      <c r="D23" s="61" t="s">
        <v>340</v>
      </c>
      <c r="E23" s="61" t="s">
        <v>341</v>
      </c>
      <c r="F23" s="62">
        <v>40512</v>
      </c>
      <c r="G23" s="63" t="s">
        <v>48</v>
      </c>
      <c r="H23" s="63" t="s">
        <v>81</v>
      </c>
      <c r="I23" s="64" t="s">
        <v>81</v>
      </c>
      <c r="J23" s="64" t="s">
        <v>140</v>
      </c>
      <c r="K23" s="65">
        <v>8</v>
      </c>
      <c r="L23" s="63" t="s">
        <v>342</v>
      </c>
      <c r="M23" s="65">
        <v>21</v>
      </c>
      <c r="N23" s="66">
        <f t="shared" si="0"/>
        <v>0.21</v>
      </c>
      <c r="O23" s="66">
        <f t="shared" si="1"/>
        <v>0.33333333333333331</v>
      </c>
      <c r="P23" s="65" t="str">
        <f t="shared" si="2"/>
        <v>участник</v>
      </c>
      <c r="Q23" s="64" t="s">
        <v>144</v>
      </c>
      <c r="R23" s="64" t="s">
        <v>140</v>
      </c>
    </row>
    <row r="24" spans="1:18" x14ac:dyDescent="0.25">
      <c r="A24" s="28">
        <v>14</v>
      </c>
      <c r="B24" s="51" t="s">
        <v>12</v>
      </c>
      <c r="C24" s="61" t="s">
        <v>343</v>
      </c>
      <c r="D24" s="61" t="s">
        <v>344</v>
      </c>
      <c r="E24" s="61" t="s">
        <v>285</v>
      </c>
      <c r="F24" s="62">
        <v>40818</v>
      </c>
      <c r="G24" s="63" t="s">
        <v>48</v>
      </c>
      <c r="H24" s="63" t="s">
        <v>81</v>
      </c>
      <c r="I24" s="64" t="s">
        <v>81</v>
      </c>
      <c r="J24" s="64" t="s">
        <v>140</v>
      </c>
      <c r="K24" s="65">
        <v>8</v>
      </c>
      <c r="L24" s="63" t="s">
        <v>345</v>
      </c>
      <c r="M24" s="65">
        <v>21</v>
      </c>
      <c r="N24" s="66">
        <f t="shared" si="0"/>
        <v>0.21</v>
      </c>
      <c r="O24" s="66">
        <f t="shared" si="1"/>
        <v>0.33333333333333331</v>
      </c>
      <c r="P24" s="65" t="str">
        <f t="shared" si="2"/>
        <v>участник</v>
      </c>
      <c r="Q24" s="64" t="s">
        <v>144</v>
      </c>
      <c r="R24" s="64" t="s">
        <v>140</v>
      </c>
    </row>
    <row r="25" spans="1:18" x14ac:dyDescent="0.25">
      <c r="A25" s="28">
        <v>15</v>
      </c>
      <c r="B25" s="51" t="s">
        <v>12</v>
      </c>
      <c r="C25" s="61" t="s">
        <v>346</v>
      </c>
      <c r="D25" s="61" t="s">
        <v>299</v>
      </c>
      <c r="E25" s="61" t="s">
        <v>282</v>
      </c>
      <c r="F25" s="62">
        <v>40522</v>
      </c>
      <c r="G25" s="63" t="s">
        <v>48</v>
      </c>
      <c r="H25" s="63" t="s">
        <v>81</v>
      </c>
      <c r="I25" s="64" t="s">
        <v>81</v>
      </c>
      <c r="J25" s="64" t="s">
        <v>140</v>
      </c>
      <c r="K25" s="65">
        <v>8</v>
      </c>
      <c r="L25" s="63" t="s">
        <v>347</v>
      </c>
      <c r="M25" s="65">
        <v>16</v>
      </c>
      <c r="N25" s="66">
        <f t="shared" si="0"/>
        <v>0.16</v>
      </c>
      <c r="O25" s="66">
        <f t="shared" si="1"/>
        <v>0.25396825396825395</v>
      </c>
      <c r="P25" s="65" t="str">
        <f t="shared" si="2"/>
        <v>участник</v>
      </c>
      <c r="Q25" s="64" t="s">
        <v>144</v>
      </c>
      <c r="R25" s="64" t="s">
        <v>140</v>
      </c>
    </row>
    <row r="26" spans="1:18" x14ac:dyDescent="0.25">
      <c r="A26" s="28">
        <v>16</v>
      </c>
      <c r="B26" s="51" t="s">
        <v>12</v>
      </c>
      <c r="C26" s="61" t="s">
        <v>348</v>
      </c>
      <c r="D26" s="61" t="s">
        <v>281</v>
      </c>
      <c r="E26" s="61" t="s">
        <v>349</v>
      </c>
      <c r="F26" s="62">
        <v>40695</v>
      </c>
      <c r="G26" s="63" t="s">
        <v>48</v>
      </c>
      <c r="H26" s="63" t="s">
        <v>81</v>
      </c>
      <c r="I26" s="64" t="s">
        <v>81</v>
      </c>
      <c r="J26" s="64" t="s">
        <v>140</v>
      </c>
      <c r="K26" s="65">
        <v>8</v>
      </c>
      <c r="L26" s="63" t="s">
        <v>350</v>
      </c>
      <c r="M26" s="65">
        <v>15</v>
      </c>
      <c r="N26" s="66">
        <f t="shared" si="0"/>
        <v>0.15</v>
      </c>
      <c r="O26" s="66">
        <f t="shared" si="1"/>
        <v>0.23809523809523808</v>
      </c>
      <c r="P26" s="65" t="str">
        <f t="shared" si="2"/>
        <v>участник</v>
      </c>
      <c r="Q26" s="64" t="s">
        <v>144</v>
      </c>
      <c r="R26" s="64" t="s">
        <v>140</v>
      </c>
    </row>
    <row r="27" spans="1:18" x14ac:dyDescent="0.25">
      <c r="A27" s="28">
        <v>17</v>
      </c>
      <c r="B27" s="51" t="s">
        <v>12</v>
      </c>
      <c r="C27" s="61" t="s">
        <v>351</v>
      </c>
      <c r="D27" s="61" t="s">
        <v>323</v>
      </c>
      <c r="E27" s="61" t="s">
        <v>352</v>
      </c>
      <c r="F27" s="62">
        <v>40798</v>
      </c>
      <c r="G27" s="63" t="s">
        <v>48</v>
      </c>
      <c r="H27" s="63" t="s">
        <v>81</v>
      </c>
      <c r="I27" s="64" t="s">
        <v>81</v>
      </c>
      <c r="J27" s="64" t="s">
        <v>140</v>
      </c>
      <c r="K27" s="65">
        <v>8</v>
      </c>
      <c r="L27" s="63" t="s">
        <v>353</v>
      </c>
      <c r="M27" s="65">
        <v>10</v>
      </c>
      <c r="N27" s="66">
        <f t="shared" si="0"/>
        <v>0.1</v>
      </c>
      <c r="O27" s="66">
        <f t="shared" si="1"/>
        <v>0.15873015873015872</v>
      </c>
      <c r="P27" s="65" t="str">
        <f t="shared" si="2"/>
        <v>участник</v>
      </c>
      <c r="Q27" s="64" t="s">
        <v>144</v>
      </c>
      <c r="R27" s="64" t="s">
        <v>140</v>
      </c>
    </row>
    <row r="28" spans="1:18" x14ac:dyDescent="0.25">
      <c r="A28" s="28">
        <v>18</v>
      </c>
      <c r="B28" s="51" t="s">
        <v>12</v>
      </c>
      <c r="C28" s="61" t="s">
        <v>354</v>
      </c>
      <c r="D28" s="61" t="s">
        <v>355</v>
      </c>
      <c r="E28" s="61" t="s">
        <v>356</v>
      </c>
      <c r="F28" s="62" t="s">
        <v>357</v>
      </c>
      <c r="G28" s="63" t="s">
        <v>48</v>
      </c>
      <c r="H28" s="63" t="s">
        <v>81</v>
      </c>
      <c r="I28" s="64" t="s">
        <v>81</v>
      </c>
      <c r="J28" s="64" t="s">
        <v>140</v>
      </c>
      <c r="K28" s="65">
        <v>8</v>
      </c>
      <c r="L28" s="63" t="s">
        <v>358</v>
      </c>
      <c r="M28" s="65">
        <v>8</v>
      </c>
      <c r="N28" s="66">
        <f t="shared" si="0"/>
        <v>0.08</v>
      </c>
      <c r="O28" s="66">
        <f t="shared" si="1"/>
        <v>0.12698412698412698</v>
      </c>
      <c r="P28" s="65" t="str">
        <f t="shared" si="2"/>
        <v>участник</v>
      </c>
      <c r="Q28" s="64" t="s">
        <v>144</v>
      </c>
      <c r="R28" s="64" t="s">
        <v>140</v>
      </c>
    </row>
    <row r="30" spans="1:18" x14ac:dyDescent="0.25">
      <c r="B30" s="92" t="s">
        <v>23</v>
      </c>
      <c r="C30" s="93" t="s">
        <v>227</v>
      </c>
      <c r="D30" s="93"/>
      <c r="E30" s="93"/>
    </row>
    <row r="31" spans="1:18" x14ac:dyDescent="0.25">
      <c r="B31" s="93"/>
      <c r="C31" s="93" t="s">
        <v>228</v>
      </c>
      <c r="D31" s="93"/>
      <c r="E31" s="93" t="s">
        <v>229</v>
      </c>
    </row>
    <row r="32" spans="1:18" x14ac:dyDescent="0.25">
      <c r="B32" s="93"/>
      <c r="C32" s="93" t="s">
        <v>230</v>
      </c>
      <c r="D32" s="93"/>
      <c r="E32" s="93" t="s">
        <v>231</v>
      </c>
    </row>
    <row r="33" spans="2:5" x14ac:dyDescent="0.25">
      <c r="B33" s="93"/>
      <c r="C33" s="93"/>
      <c r="D33" s="93"/>
      <c r="E33" s="93" t="s">
        <v>232</v>
      </c>
    </row>
    <row r="34" spans="2:5" x14ac:dyDescent="0.25">
      <c r="B34" s="93"/>
      <c r="C34" s="93"/>
      <c r="D34" s="93"/>
      <c r="E34" s="93" t="s">
        <v>233</v>
      </c>
    </row>
    <row r="35" spans="2:5" x14ac:dyDescent="0.25">
      <c r="B35" s="93"/>
      <c r="C35" s="93"/>
      <c r="D35" s="93"/>
      <c r="E35" s="93" t="s">
        <v>234</v>
      </c>
    </row>
  </sheetData>
  <protectedRanges>
    <protectedRange sqref="N11:N28" name="Диапазон1_3_1"/>
    <protectedRange sqref="O11:O28" name="Диапазон1_1_1_1"/>
    <protectedRange sqref="P11:P28" name="Диапазон1_2_1_1_1"/>
  </protectedRanges>
  <autoFilter ref="A10:R10"/>
  <mergeCells count="3">
    <mergeCell ref="A1:R1"/>
    <mergeCell ref="C9:D9"/>
    <mergeCell ref="C2:P2"/>
  </mergeCells>
  <conditionalFormatting sqref="C4">
    <cfRule type="expression" dxfId="17" priority="1" stopIfTrue="1">
      <formula>ISBLANK(C4)</formula>
    </cfRule>
  </conditionalFormatting>
  <conditionalFormatting sqref="C5">
    <cfRule type="expression" dxfId="16" priority="2" stopIfTrue="1">
      <formula>ISBLANK(C5)</formula>
    </cfRule>
  </conditionalFormatting>
  <conditionalFormatting sqref="C8">
    <cfRule type="expression" dxfId="15" priority="3" stopIfTrue="1">
      <formula>ISBLANK(C8)</formula>
    </cfRule>
  </conditionalFormatting>
  <conditionalFormatting sqref="E9">
    <cfRule type="expression" dxfId="14" priority="4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topLeftCell="H3" zoomScaleNormal="100" workbookViewId="0">
      <selection activeCell="G23" sqref="G23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42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COUNTA(M11:M17)</f>
        <v>7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95" t="s">
        <v>0</v>
      </c>
      <c r="B4" s="95"/>
      <c r="C4" s="95" t="s">
        <v>302</v>
      </c>
      <c r="D4" s="93"/>
      <c r="E4" s="97" t="s">
        <v>21</v>
      </c>
      <c r="F4" s="17"/>
      <c r="Q4" s="18" t="s">
        <v>33</v>
      </c>
      <c r="R4" s="19">
        <f>COUNTIF(P11:P17,"победитель")</f>
        <v>0</v>
      </c>
    </row>
    <row r="5" spans="1:21" x14ac:dyDescent="0.25">
      <c r="A5" s="95" t="s">
        <v>37</v>
      </c>
      <c r="B5" s="95"/>
      <c r="C5" s="95" t="s">
        <v>12</v>
      </c>
      <c r="D5" s="93"/>
      <c r="E5" s="97" t="s">
        <v>22</v>
      </c>
      <c r="F5" s="17"/>
      <c r="Q5" s="18" t="s">
        <v>34</v>
      </c>
      <c r="R5" s="13">
        <f>COUNTIF(P11:P17,"призер")</f>
        <v>0</v>
      </c>
    </row>
    <row r="6" spans="1:21" x14ac:dyDescent="0.25">
      <c r="A6" s="95" t="s">
        <v>1</v>
      </c>
      <c r="B6" s="95"/>
      <c r="C6" s="95" t="s">
        <v>41</v>
      </c>
      <c r="D6" s="93"/>
      <c r="E6" s="93"/>
      <c r="F6" s="17"/>
      <c r="Q6" s="18" t="s">
        <v>35</v>
      </c>
      <c r="R6" s="13">
        <f>COUNTIF(P11:P17,"участник")</f>
        <v>7</v>
      </c>
    </row>
    <row r="7" spans="1:21" x14ac:dyDescent="0.25">
      <c r="A7" s="95" t="s">
        <v>5</v>
      </c>
      <c r="B7" s="95"/>
      <c r="C7" s="95">
        <v>9</v>
      </c>
      <c r="D7" s="93"/>
      <c r="E7" s="93"/>
      <c r="F7" s="17"/>
      <c r="P7" s="20"/>
      <c r="Q7" s="18" t="s">
        <v>25</v>
      </c>
      <c r="R7" s="21">
        <v>0.45</v>
      </c>
    </row>
    <row r="8" spans="1:21" x14ac:dyDescent="0.25">
      <c r="A8" s="95" t="s">
        <v>7</v>
      </c>
      <c r="B8" s="95"/>
      <c r="C8" s="98">
        <v>45931</v>
      </c>
      <c r="D8" s="93"/>
      <c r="E8" s="93"/>
      <c r="F8" s="17"/>
      <c r="Q8" s="22" t="s">
        <v>31</v>
      </c>
      <c r="R8" s="21">
        <f>(R4+R5)/R2</f>
        <v>0</v>
      </c>
    </row>
    <row r="9" spans="1:21" x14ac:dyDescent="0.25">
      <c r="A9" s="93"/>
      <c r="B9" s="93"/>
      <c r="C9" s="99" t="s">
        <v>24</v>
      </c>
      <c r="D9" s="100"/>
      <c r="E9" s="101">
        <v>100</v>
      </c>
      <c r="G9" s="18" t="s">
        <v>45</v>
      </c>
      <c r="H9" s="56">
        <f>E9/2</f>
        <v>50</v>
      </c>
      <c r="J9" s="23" t="s">
        <v>13</v>
      </c>
      <c r="K9" s="24">
        <f>MAX(M11:M17)</f>
        <v>16</v>
      </c>
      <c r="L9" s="25" t="str">
        <f>IF(K9*100/E9&gt;=50,"победитель","участник")</f>
        <v>участник</v>
      </c>
      <c r="P9" s="26">
        <f>R8-45%</f>
        <v>-0.45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61" t="s">
        <v>359</v>
      </c>
      <c r="D11" s="61" t="s">
        <v>360</v>
      </c>
      <c r="E11" s="61" t="s">
        <v>211</v>
      </c>
      <c r="F11" s="62">
        <v>40290</v>
      </c>
      <c r="G11" s="63" t="s">
        <v>48</v>
      </c>
      <c r="H11" s="63" t="s">
        <v>81</v>
      </c>
      <c r="I11" s="64" t="s">
        <v>81</v>
      </c>
      <c r="J11" s="64" t="s">
        <v>140</v>
      </c>
      <c r="K11" s="65">
        <v>9</v>
      </c>
      <c r="L11" s="63" t="s">
        <v>361</v>
      </c>
      <c r="M11" s="65">
        <v>16</v>
      </c>
      <c r="N11" s="66">
        <f t="shared" ref="N11:N17" si="0">IF(M11="","",M11/$E$9)</f>
        <v>0.16</v>
      </c>
      <c r="O11" s="66">
        <f t="shared" ref="O11:O17" si="1">IF(M11="","",M11/$K$9)</f>
        <v>1</v>
      </c>
      <c r="P11" s="65" t="str">
        <f t="shared" ref="P11:P17" si="2">IF(M11="","",IF($K$9=M11,$L$9,IF(M11&gt;=$H$9,"призер","участник")))</f>
        <v>участник</v>
      </c>
      <c r="Q11" s="64" t="s">
        <v>144</v>
      </c>
      <c r="R11" s="64" t="s">
        <v>140</v>
      </c>
    </row>
    <row r="12" spans="1:21" s="32" customFormat="1" ht="12.95" customHeight="1" x14ac:dyDescent="0.2">
      <c r="A12" s="28">
        <v>2</v>
      </c>
      <c r="B12" s="51" t="s">
        <v>12</v>
      </c>
      <c r="C12" s="61" t="s">
        <v>362</v>
      </c>
      <c r="D12" s="61" t="s">
        <v>363</v>
      </c>
      <c r="E12" s="61" t="s">
        <v>364</v>
      </c>
      <c r="F12" s="62">
        <v>40254</v>
      </c>
      <c r="G12" s="63" t="s">
        <v>48</v>
      </c>
      <c r="H12" s="63" t="s">
        <v>81</v>
      </c>
      <c r="I12" s="64" t="s">
        <v>81</v>
      </c>
      <c r="J12" s="64" t="s">
        <v>140</v>
      </c>
      <c r="K12" s="65">
        <v>9</v>
      </c>
      <c r="L12" s="63" t="s">
        <v>365</v>
      </c>
      <c r="M12" s="65">
        <v>15</v>
      </c>
      <c r="N12" s="66">
        <f t="shared" si="0"/>
        <v>0.15</v>
      </c>
      <c r="O12" s="66">
        <f t="shared" si="1"/>
        <v>0.9375</v>
      </c>
      <c r="P12" s="65" t="str">
        <f t="shared" si="2"/>
        <v>участник</v>
      </c>
      <c r="Q12" s="64" t="s">
        <v>383</v>
      </c>
      <c r="R12" s="64" t="s">
        <v>140</v>
      </c>
    </row>
    <row r="13" spans="1:21" x14ac:dyDescent="0.25">
      <c r="A13" s="28">
        <v>3</v>
      </c>
      <c r="B13" s="51" t="s">
        <v>12</v>
      </c>
      <c r="C13" s="61" t="s">
        <v>366</v>
      </c>
      <c r="D13" s="61" t="s">
        <v>367</v>
      </c>
      <c r="E13" s="61" t="s">
        <v>84</v>
      </c>
      <c r="F13" s="67">
        <v>40449</v>
      </c>
      <c r="G13" s="63" t="s">
        <v>48</v>
      </c>
      <c r="H13" s="63" t="s">
        <v>81</v>
      </c>
      <c r="I13" s="68" t="s">
        <v>81</v>
      </c>
      <c r="J13" s="68" t="s">
        <v>140</v>
      </c>
      <c r="K13" s="69">
        <v>9</v>
      </c>
      <c r="L13" s="63" t="s">
        <v>368</v>
      </c>
      <c r="M13" s="65">
        <v>7</v>
      </c>
      <c r="N13" s="66">
        <f t="shared" si="0"/>
        <v>7.0000000000000007E-2</v>
      </c>
      <c r="O13" s="66">
        <f t="shared" si="1"/>
        <v>0.4375</v>
      </c>
      <c r="P13" s="65" t="str">
        <f t="shared" si="2"/>
        <v>участник</v>
      </c>
      <c r="Q13" s="64" t="s">
        <v>383</v>
      </c>
      <c r="R13" s="64" t="s">
        <v>140</v>
      </c>
    </row>
    <row r="14" spans="1:21" x14ac:dyDescent="0.25">
      <c r="A14" s="28">
        <v>4</v>
      </c>
      <c r="B14" s="51" t="s">
        <v>12</v>
      </c>
      <c r="C14" s="61" t="s">
        <v>369</v>
      </c>
      <c r="D14" s="61" t="s">
        <v>370</v>
      </c>
      <c r="E14" s="61" t="s">
        <v>371</v>
      </c>
      <c r="F14" s="62">
        <v>40201</v>
      </c>
      <c r="G14" s="63" t="s">
        <v>48</v>
      </c>
      <c r="H14" s="63" t="s">
        <v>81</v>
      </c>
      <c r="I14" s="64" t="s">
        <v>81</v>
      </c>
      <c r="J14" s="64" t="s">
        <v>140</v>
      </c>
      <c r="K14" s="65">
        <v>9</v>
      </c>
      <c r="L14" s="63" t="s">
        <v>372</v>
      </c>
      <c r="M14" s="65">
        <v>7</v>
      </c>
      <c r="N14" s="66">
        <f t="shared" si="0"/>
        <v>7.0000000000000007E-2</v>
      </c>
      <c r="O14" s="66">
        <f t="shared" si="1"/>
        <v>0.4375</v>
      </c>
      <c r="P14" s="65" t="str">
        <f t="shared" si="2"/>
        <v>участник</v>
      </c>
      <c r="Q14" s="64" t="s">
        <v>144</v>
      </c>
      <c r="R14" s="64" t="s">
        <v>140</v>
      </c>
    </row>
    <row r="15" spans="1:21" x14ac:dyDescent="0.25">
      <c r="A15" s="28">
        <v>5</v>
      </c>
      <c r="B15" s="51" t="s">
        <v>12</v>
      </c>
      <c r="C15" s="61" t="s">
        <v>373</v>
      </c>
      <c r="D15" s="61" t="s">
        <v>151</v>
      </c>
      <c r="E15" s="61" t="s">
        <v>374</v>
      </c>
      <c r="F15" s="62">
        <v>40445</v>
      </c>
      <c r="G15" s="63" t="s">
        <v>48</v>
      </c>
      <c r="H15" s="63" t="s">
        <v>81</v>
      </c>
      <c r="I15" s="64" t="s">
        <v>81</v>
      </c>
      <c r="J15" s="64" t="s">
        <v>140</v>
      </c>
      <c r="K15" s="65">
        <v>9</v>
      </c>
      <c r="L15" s="63" t="s">
        <v>375</v>
      </c>
      <c r="M15" s="65">
        <v>6</v>
      </c>
      <c r="N15" s="66">
        <f t="shared" si="0"/>
        <v>0.06</v>
      </c>
      <c r="O15" s="66">
        <f t="shared" si="1"/>
        <v>0.375</v>
      </c>
      <c r="P15" s="65" t="str">
        <f t="shared" si="2"/>
        <v>участник</v>
      </c>
      <c r="Q15" s="64" t="s">
        <v>383</v>
      </c>
      <c r="R15" s="64" t="s">
        <v>140</v>
      </c>
    </row>
    <row r="16" spans="1:21" x14ac:dyDescent="0.25">
      <c r="A16" s="28">
        <v>6</v>
      </c>
      <c r="B16" s="51" t="s">
        <v>12</v>
      </c>
      <c r="C16" s="61" t="s">
        <v>376</v>
      </c>
      <c r="D16" s="61" t="s">
        <v>377</v>
      </c>
      <c r="E16" s="61" t="s">
        <v>181</v>
      </c>
      <c r="F16" s="62">
        <v>40189</v>
      </c>
      <c r="G16" s="63" t="s">
        <v>48</v>
      </c>
      <c r="H16" s="63" t="s">
        <v>81</v>
      </c>
      <c r="I16" s="64" t="s">
        <v>81</v>
      </c>
      <c r="J16" s="64" t="s">
        <v>140</v>
      </c>
      <c r="K16" s="65">
        <v>9</v>
      </c>
      <c r="L16" s="63" t="s">
        <v>378</v>
      </c>
      <c r="M16" s="65">
        <v>6</v>
      </c>
      <c r="N16" s="66">
        <f t="shared" si="0"/>
        <v>0.06</v>
      </c>
      <c r="O16" s="66">
        <f t="shared" si="1"/>
        <v>0.375</v>
      </c>
      <c r="P16" s="65" t="str">
        <f t="shared" si="2"/>
        <v>участник</v>
      </c>
      <c r="Q16" s="64" t="s">
        <v>144</v>
      </c>
      <c r="R16" s="64" t="s">
        <v>140</v>
      </c>
    </row>
    <row r="17" spans="1:18" x14ac:dyDescent="0.25">
      <c r="A17" s="28">
        <v>7</v>
      </c>
      <c r="B17" s="51" t="s">
        <v>12</v>
      </c>
      <c r="C17" s="61" t="s">
        <v>379</v>
      </c>
      <c r="D17" s="61" t="s">
        <v>380</v>
      </c>
      <c r="E17" s="61" t="s">
        <v>381</v>
      </c>
      <c r="F17" s="62">
        <v>39800</v>
      </c>
      <c r="G17" s="63" t="s">
        <v>48</v>
      </c>
      <c r="H17" s="63" t="s">
        <v>81</v>
      </c>
      <c r="I17" s="64" t="s">
        <v>81</v>
      </c>
      <c r="J17" s="64" t="s">
        <v>140</v>
      </c>
      <c r="K17" s="65">
        <v>9</v>
      </c>
      <c r="L17" s="63" t="s">
        <v>382</v>
      </c>
      <c r="M17" s="65">
        <v>4</v>
      </c>
      <c r="N17" s="66">
        <f t="shared" si="0"/>
        <v>0.04</v>
      </c>
      <c r="O17" s="66">
        <f t="shared" si="1"/>
        <v>0.25</v>
      </c>
      <c r="P17" s="65" t="str">
        <f t="shared" si="2"/>
        <v>участник</v>
      </c>
      <c r="Q17" s="64" t="s">
        <v>144</v>
      </c>
      <c r="R17" s="64" t="s">
        <v>140</v>
      </c>
    </row>
    <row r="19" spans="1:18" x14ac:dyDescent="0.25">
      <c r="B19" s="92" t="s">
        <v>23</v>
      </c>
      <c r="C19" s="93" t="s">
        <v>227</v>
      </c>
      <c r="D19" s="93"/>
      <c r="E19" s="93"/>
    </row>
    <row r="20" spans="1:18" x14ac:dyDescent="0.25">
      <c r="B20" s="93"/>
      <c r="C20" s="93" t="s">
        <v>228</v>
      </c>
      <c r="D20" s="93"/>
      <c r="E20" s="93" t="s">
        <v>229</v>
      </c>
    </row>
    <row r="21" spans="1:18" x14ac:dyDescent="0.25">
      <c r="B21" s="93"/>
      <c r="C21" s="93" t="s">
        <v>230</v>
      </c>
      <c r="D21" s="93"/>
      <c r="E21" s="93" t="s">
        <v>231</v>
      </c>
    </row>
    <row r="22" spans="1:18" x14ac:dyDescent="0.25">
      <c r="B22" s="93"/>
      <c r="C22" s="93"/>
      <c r="D22" s="93"/>
      <c r="E22" s="93" t="s">
        <v>232</v>
      </c>
    </row>
    <row r="23" spans="1:18" x14ac:dyDescent="0.25">
      <c r="B23" s="93"/>
      <c r="C23" s="93"/>
      <c r="D23" s="93"/>
      <c r="E23" s="93" t="s">
        <v>233</v>
      </c>
    </row>
    <row r="24" spans="1:18" x14ac:dyDescent="0.25">
      <c r="B24" s="93"/>
      <c r="C24" s="93"/>
      <c r="D24" s="93"/>
      <c r="E24" s="93" t="s">
        <v>234</v>
      </c>
    </row>
  </sheetData>
  <protectedRanges>
    <protectedRange sqref="N11:N17" name="Диапазон1_3_1"/>
    <protectedRange sqref="O11:O17" name="Диапазон1_1_1_1"/>
    <protectedRange sqref="P11:P17" name="Диапазон1_2_1_1_1"/>
  </protectedRanges>
  <autoFilter ref="A10:R10"/>
  <mergeCells count="3">
    <mergeCell ref="A1:R1"/>
    <mergeCell ref="C9:D9"/>
    <mergeCell ref="C2:P2"/>
  </mergeCells>
  <conditionalFormatting sqref="C4">
    <cfRule type="expression" dxfId="13" priority="1" stopIfTrue="1">
      <formula>ISBLANK(C4)</formula>
    </cfRule>
  </conditionalFormatting>
  <conditionalFormatting sqref="C5">
    <cfRule type="expression" dxfId="12" priority="2" stopIfTrue="1">
      <formula>ISBLANK(C5)</formula>
    </cfRule>
  </conditionalFormatting>
  <conditionalFormatting sqref="C8">
    <cfRule type="expression" dxfId="11" priority="3" stopIfTrue="1">
      <formula>ISBLANK(C8)</formula>
    </cfRule>
  </conditionalFormatting>
  <conditionalFormatting sqref="E9">
    <cfRule type="expression" dxfId="10" priority="4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"/>
  <sheetViews>
    <sheetView topLeftCell="G7" zoomScaleNormal="100" workbookViewId="0">
      <selection activeCell="K15" sqref="K15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43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COUNTA(M11:M12)</f>
        <v>2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95" t="s">
        <v>0</v>
      </c>
      <c r="B4" s="95"/>
      <c r="C4" s="95" t="s">
        <v>302</v>
      </c>
      <c r="D4" s="93"/>
      <c r="E4" s="97" t="s">
        <v>21</v>
      </c>
      <c r="F4" s="17"/>
      <c r="Q4" s="18" t="s">
        <v>33</v>
      </c>
      <c r="R4" s="19">
        <f>COUNTIF(P11:P12,"победитель")</f>
        <v>0</v>
      </c>
    </row>
    <row r="5" spans="1:21" x14ac:dyDescent="0.25">
      <c r="A5" s="95" t="s">
        <v>37</v>
      </c>
      <c r="B5" s="95"/>
      <c r="C5" s="95" t="s">
        <v>12</v>
      </c>
      <c r="D5" s="93"/>
      <c r="E5" s="97" t="s">
        <v>22</v>
      </c>
      <c r="F5" s="17"/>
      <c r="Q5" s="18" t="s">
        <v>34</v>
      </c>
      <c r="R5" s="13">
        <f>COUNTIF(P11:P12,"призер")</f>
        <v>0</v>
      </c>
    </row>
    <row r="6" spans="1:21" x14ac:dyDescent="0.25">
      <c r="A6" s="95" t="s">
        <v>1</v>
      </c>
      <c r="B6" s="95"/>
      <c r="C6" s="95" t="s">
        <v>41</v>
      </c>
      <c r="D6" s="93"/>
      <c r="E6" s="93"/>
      <c r="F6" s="17"/>
      <c r="Q6" s="18" t="s">
        <v>35</v>
      </c>
      <c r="R6" s="13">
        <f>COUNTIF(P11:P12,"участник")</f>
        <v>2</v>
      </c>
    </row>
    <row r="7" spans="1:21" x14ac:dyDescent="0.25">
      <c r="A7" s="95" t="s">
        <v>5</v>
      </c>
      <c r="B7" s="95"/>
      <c r="C7" s="95">
        <v>10</v>
      </c>
      <c r="D7" s="93"/>
      <c r="E7" s="93"/>
      <c r="F7" s="17"/>
      <c r="P7" s="20"/>
      <c r="Q7" s="18" t="s">
        <v>25</v>
      </c>
      <c r="R7" s="21">
        <v>0.45</v>
      </c>
    </row>
    <row r="8" spans="1:21" x14ac:dyDescent="0.25">
      <c r="A8" s="95" t="s">
        <v>7</v>
      </c>
      <c r="B8" s="95"/>
      <c r="C8" s="98">
        <v>45931</v>
      </c>
      <c r="D8" s="93"/>
      <c r="E8" s="93"/>
      <c r="F8" s="17"/>
      <c r="Q8" s="22" t="s">
        <v>31</v>
      </c>
      <c r="R8" s="21">
        <f>(R4+R5)/R2</f>
        <v>0</v>
      </c>
    </row>
    <row r="9" spans="1:21" x14ac:dyDescent="0.25">
      <c r="A9" s="93"/>
      <c r="B9" s="93"/>
      <c r="C9" s="99" t="s">
        <v>24</v>
      </c>
      <c r="D9" s="100"/>
      <c r="E9" s="101">
        <v>100</v>
      </c>
      <c r="G9" s="18" t="s">
        <v>45</v>
      </c>
      <c r="H9" s="56">
        <f>E9/2</f>
        <v>50</v>
      </c>
      <c r="J9" s="23" t="s">
        <v>13</v>
      </c>
      <c r="K9" s="24">
        <f>MAX(M11:M12)</f>
        <v>30</v>
      </c>
      <c r="L9" s="25" t="str">
        <f>IF(K9*100/E9&gt;=50,"победитель","участник")</f>
        <v>участник</v>
      </c>
      <c r="P9" s="26">
        <f>R8-45%</f>
        <v>-0.45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96" customFormat="1" ht="12.75" customHeight="1" x14ac:dyDescent="0.2">
      <c r="A11" s="102">
        <v>1</v>
      </c>
      <c r="B11" s="94" t="s">
        <v>12</v>
      </c>
      <c r="C11" s="61" t="s">
        <v>384</v>
      </c>
      <c r="D11" s="61" t="s">
        <v>385</v>
      </c>
      <c r="E11" s="61" t="s">
        <v>191</v>
      </c>
      <c r="F11" s="62">
        <v>39949</v>
      </c>
      <c r="G11" s="63" t="s">
        <v>48</v>
      </c>
      <c r="H11" s="63" t="s">
        <v>81</v>
      </c>
      <c r="I11" s="64" t="s">
        <v>81</v>
      </c>
      <c r="J11" s="64" t="s">
        <v>140</v>
      </c>
      <c r="K11" s="65">
        <v>10</v>
      </c>
      <c r="L11" s="63" t="s">
        <v>386</v>
      </c>
      <c r="M11" s="65">
        <v>30</v>
      </c>
      <c r="N11" s="66">
        <f t="shared" ref="N11:N12" si="0">IF(M11="","",M11/$E$9)</f>
        <v>0.3</v>
      </c>
      <c r="O11" s="66">
        <f t="shared" ref="O11:O12" si="1">IF(M11="","",M11/$K$9)</f>
        <v>1</v>
      </c>
      <c r="P11" s="65" t="str">
        <f t="shared" ref="P11:P12" si="2">IF(M11="","",IF($K$9=M11,$L$9,IF(M11&gt;=$H$9,"призер","участник")))</f>
        <v>участник</v>
      </c>
      <c r="Q11" s="64" t="s">
        <v>144</v>
      </c>
      <c r="R11" s="64" t="s">
        <v>140</v>
      </c>
      <c r="S11" s="97"/>
      <c r="T11" s="97"/>
      <c r="U11" s="97"/>
    </row>
    <row r="12" spans="1:21" s="96" customFormat="1" ht="12.75" customHeight="1" x14ac:dyDescent="0.2">
      <c r="A12" s="102">
        <v>2</v>
      </c>
      <c r="B12" s="94" t="s">
        <v>12</v>
      </c>
      <c r="C12" s="61" t="s">
        <v>387</v>
      </c>
      <c r="D12" s="61" t="s">
        <v>52</v>
      </c>
      <c r="E12" s="61" t="s">
        <v>388</v>
      </c>
      <c r="F12" s="62">
        <v>39987</v>
      </c>
      <c r="G12" s="63" t="s">
        <v>48</v>
      </c>
      <c r="H12" s="63" t="s">
        <v>81</v>
      </c>
      <c r="I12" s="64" t="s">
        <v>81</v>
      </c>
      <c r="J12" s="64" t="s">
        <v>140</v>
      </c>
      <c r="K12" s="65">
        <v>10</v>
      </c>
      <c r="L12" s="63" t="s">
        <v>389</v>
      </c>
      <c r="M12" s="65">
        <v>28</v>
      </c>
      <c r="N12" s="66">
        <f t="shared" si="0"/>
        <v>0.28000000000000003</v>
      </c>
      <c r="O12" s="66">
        <f t="shared" si="1"/>
        <v>0.93333333333333335</v>
      </c>
      <c r="P12" s="65" t="str">
        <f t="shared" si="2"/>
        <v>участник</v>
      </c>
      <c r="Q12" s="64" t="s">
        <v>144</v>
      </c>
      <c r="R12" s="64" t="s">
        <v>140</v>
      </c>
      <c r="S12" s="97"/>
      <c r="T12" s="97"/>
      <c r="U12" s="97"/>
    </row>
    <row r="13" spans="1:21" s="96" customFormat="1" ht="15.75" customHeight="1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</row>
    <row r="14" spans="1:21" s="96" customFormat="1" ht="15.75" customHeight="1" x14ac:dyDescent="0.25">
      <c r="A14" s="93"/>
      <c r="B14" s="92" t="s">
        <v>23</v>
      </c>
      <c r="C14" s="93" t="s">
        <v>227</v>
      </c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</row>
    <row r="15" spans="1:21" s="96" customFormat="1" ht="15.75" customHeight="1" x14ac:dyDescent="0.25">
      <c r="A15" s="93"/>
      <c r="B15" s="93"/>
      <c r="C15" s="93" t="s">
        <v>228</v>
      </c>
      <c r="D15" s="93"/>
      <c r="E15" s="93" t="s">
        <v>229</v>
      </c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</row>
    <row r="16" spans="1:21" s="96" customFormat="1" ht="15.75" customHeight="1" x14ac:dyDescent="0.25">
      <c r="A16" s="93"/>
      <c r="B16" s="93"/>
      <c r="C16" s="93" t="s">
        <v>230</v>
      </c>
      <c r="D16" s="93"/>
      <c r="E16" s="93" t="s">
        <v>231</v>
      </c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</row>
    <row r="17" spans="1:21" s="96" customFormat="1" ht="15.75" customHeight="1" x14ac:dyDescent="0.25">
      <c r="A17" s="93"/>
      <c r="B17" s="93"/>
      <c r="C17" s="93"/>
      <c r="D17" s="93"/>
      <c r="E17" s="93" t="s">
        <v>232</v>
      </c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</row>
    <row r="18" spans="1:21" s="96" customFormat="1" ht="15.75" customHeight="1" x14ac:dyDescent="0.25">
      <c r="A18" s="93"/>
      <c r="B18" s="93"/>
      <c r="C18" s="93"/>
      <c r="D18" s="93"/>
      <c r="E18" s="93" t="s">
        <v>233</v>
      </c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</row>
    <row r="19" spans="1:21" s="96" customFormat="1" ht="15.75" customHeight="1" x14ac:dyDescent="0.25">
      <c r="A19" s="93"/>
      <c r="B19" s="93"/>
      <c r="C19" s="93"/>
      <c r="D19" s="93"/>
      <c r="E19" s="93" t="s">
        <v>234</v>
      </c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</row>
  </sheetData>
  <protectedRanges>
    <protectedRange sqref="N11:N12" name="Диапазон1_3_1"/>
    <protectedRange sqref="O11:O12" name="Диапазон1_1_1_1"/>
    <protectedRange sqref="P11:P12" name="Диапазон1_2_1_1_1"/>
  </protectedRanges>
  <autoFilter ref="A10:R10"/>
  <mergeCells count="3">
    <mergeCell ref="A1:R1"/>
    <mergeCell ref="C9:D9"/>
    <mergeCell ref="C2:P2"/>
  </mergeCells>
  <conditionalFormatting sqref="C4">
    <cfRule type="expression" dxfId="6" priority="1" stopIfTrue="1">
      <formula>ISBLANK(C4)</formula>
    </cfRule>
  </conditionalFormatting>
  <conditionalFormatting sqref="C5">
    <cfRule type="expression" dxfId="5" priority="2" stopIfTrue="1">
      <formula>ISBLANK(C5)</formula>
    </cfRule>
  </conditionalFormatting>
  <conditionalFormatting sqref="C8">
    <cfRule type="expression" dxfId="4" priority="3" stopIfTrue="1">
      <formula>ISBLANK(C8)</formula>
    </cfRule>
  </conditionalFormatting>
  <conditionalFormatting sqref="E9">
    <cfRule type="expression" dxfId="3" priority="4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zoomScaleNormal="100" workbookViewId="0">
      <selection activeCell="F5" sqref="F5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44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11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Q8" s="22" t="s">
        <v>31</v>
      </c>
      <c r="R8" s="21" t="e">
        <f>(R4+R5)/R2</f>
        <v>#DIV/0!</v>
      </c>
    </row>
    <row r="9" spans="1:21" x14ac:dyDescent="0.25">
      <c r="C9" s="60" t="s">
        <v>24</v>
      </c>
      <c r="D9" s="60"/>
      <c r="E9" s="14"/>
      <c r="G9" s="18" t="s">
        <v>45</v>
      </c>
      <c r="H9" s="57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/>
      <c r="K11" s="38"/>
      <c r="L11" s="39"/>
      <c r="M11" s="40"/>
      <c r="N11" s="31" t="str">
        <f t="shared" ref="N11:N42" si="0">IF(M11="","",M11/$E$9)</f>
        <v/>
      </c>
      <c r="O11" s="31" t="str">
        <f t="shared" ref="O11:O42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60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9:D9"/>
    <mergeCell ref="C2:P2"/>
  </mergeCells>
  <conditionalFormatting sqref="C4:C5">
    <cfRule type="expression" dxfId="2" priority="3" stopIfTrue="1">
      <formula>ISBLANK(C4)</formula>
    </cfRule>
  </conditionalFormatting>
  <conditionalFormatting sqref="C8">
    <cfRule type="expression" dxfId="1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Инструкция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</vt:lpstr>
      <vt:lpstr>'10 класс'!school_type</vt:lpstr>
      <vt:lpstr>'11 класс'!school_type</vt:lpstr>
      <vt:lpstr>'4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User</cp:lastModifiedBy>
  <cp:lastPrinted>2025-09-10T05:49:18Z</cp:lastPrinted>
  <dcterms:created xsi:type="dcterms:W3CDTF">2007-11-07T20:16:05Z</dcterms:created>
  <dcterms:modified xsi:type="dcterms:W3CDTF">2025-10-08T08:22:35Z</dcterms:modified>
</cp:coreProperties>
</file>